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E:\品保\CFSI-無衝突礦產 範本\"/>
    </mc:Choice>
  </mc:AlternateContent>
  <xr:revisionPtr revIDLastSave="0" documentId="13_ncr:1_{8E2B3DC2-DAD3-43A3-BEEA-554B141864EC}"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19440" windowHeight="14880" tabRatio="789" activeTab="5"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c r="B6" i="5"/>
  <c r="T6" i="5"/>
  <c r="S6" i="5"/>
  <c r="R6" i="5"/>
  <c r="J6" i="5"/>
  <c r="I6" i="5"/>
  <c r="H6" i="5"/>
  <c r="G6" i="5"/>
  <c r="F6" i="5"/>
  <c r="C5" i="5"/>
  <c r="AB5" i="5"/>
  <c r="V5" i="5"/>
  <c r="E5" i="5"/>
  <c r="X5" i="5"/>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<sst xmlns="http://schemas.openxmlformats.org/spreadsheetml/2006/main" count="27967" uniqueCount="20061">
  <si>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</si>
  <si>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</si>
  <si>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</si>
  <si>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</si>
  <si>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</si>
  <si>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</si>
  <si>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</si>
  <si>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</si>
  <si>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</si>
  <si>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</si>
  <si>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</si>
  <si>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</si>
  <si>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</si>
  <si>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</si>
  <si>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</si>
  <si>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</si>
  <si>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</si>
  <si>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</si>
  <si>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</si>
  <si>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</si>
  <si>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</si>
  <si>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</si>
  <si>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</si>
  <si>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</si>
  <si>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</si>
  <si>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</si>
  <si>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</si>
  <si>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</si>
  <si>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</si>
  <si>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</si>
  <si>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</si>
  <si>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</si>
  <si>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</si>
  <si>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</si>
  <si>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</si>
  <si>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</si>
  <si>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</si>
  <si>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</si>
  <si>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</si>
  <si>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</si>
  <si>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</si>
  <si>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</si>
  <si>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</si>
  <si>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</si>
  <si>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</si>
  <si>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</si>
  <si>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</si>
  <si>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</si>
  <si>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</si>
  <si>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</si>
  <si>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</si>
  <si>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</si>
  <si>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</si>
  <si>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</si>
  <si>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</si>
  <si>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</si>
  <si>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</si>
  <si>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</si>
  <si>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</si>
  <si>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</si>
  <si>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</si>
  <si>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</si>
  <si>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</si>
  <si>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</si>
  <si>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</si>
  <si>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</si>
  <si>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</si>
  <si>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</si>
  <si>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</si>
  <si>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</si>
  <si>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</si>
  <si>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</si>
  <si>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</si>
  <si>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</si>
  <si>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</si>
  <si>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</si>
  <si>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</si>
  <si>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</si>
  <si>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</si>
  <si>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</si>
  <si>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</si>
  <si>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</si>
  <si>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</si>
  <si>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</si>
  <si>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</si>
  <si>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</si>
  <si>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</si>
  <si>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</si>
  <si>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</si>
  <si>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</si>
  <si>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</si>
  <si>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</si>
  <si>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</si>
  <si>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</si>
  <si>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</si>
  <si>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</si>
  <si>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</si>
  <si>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</si>
  <si>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</si>
  <si>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</si>
  <si>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</si>
  <si>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</si>
  <si>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</si>
  <si>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</si>
  <si>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</si>
  <si>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</si>
  <si>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</si>
  <si>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</si>
  <si>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</si>
  <si>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</si>
  <si>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</si>
  <si>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</si>
  <si>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</si>
  <si>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</si>
  <si>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</si>
  <si>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</si>
  <si>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</si>
  <si>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</si>
  <si>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</si>
  <si>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</si>
  <si>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</si>
  <si>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</si>
  <si>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</si>
  <si>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</si>
  <si>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</si>
  <si>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</si>
  <si>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</si>
  <si>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</si>
  <si>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</si>
  <si>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</si>
  <si>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</si>
  <si>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</si>
  <si>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</si>
  <si>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</si>
  <si>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</si>
  <si>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</si>
  <si>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</si>
  <si>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</si>
  <si>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</si>
  <si>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</si>
  <si>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</si>
  <si>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</si>
  <si>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</si>
  <si>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</si>
  <si>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</si>
  <si>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</si>
  <si>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</si>
  <si>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</si>
  <si>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</si>
  <si>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</si>
  <si>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</si>
  <si>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</si>
  <si>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</si>
  <si>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</si>
  <si>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</si>
  <si>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</si>
  <si>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</si>
  <si>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</si>
  <si>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</si>
  <si>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</si>
  <si>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</si>
  <si>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</si>
  <si>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</si>
  <si>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</si>
  <si>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</si>
  <si>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</si>
  <si>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</si>
  <si>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</si>
  <si>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</si>
  <si>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</si>
  <si>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</si>
  <si>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</si>
  <si>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</si>
  <si>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</si>
  <si>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</si>
  <si>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</si>
  <si>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</si>
  <si>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</si>
  <si>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</si>
  <si>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</si>
  <si>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</si>
  <si>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</si>
  <si>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</si>
  <si>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</si>
  <si>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</si>
  <si>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</si>
  <si>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</si>
  <si>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</si>
  <si>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</si>
  <si>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</si>
  <si>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</si>
  <si>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</si>
  <si>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</si>
  <si>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</si>
  <si>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</si>
  <si>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</si>
  <si>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</si>
  <si>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</si>
  <si>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</si>
  <si>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</si>
  <si>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</si>
  <si>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</si>
  <si>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</si>
  <si>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</si>
  <si>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</si>
  <si>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</si>
  <si>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</si>
  <si>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</si>
  <si>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</si>
  <si>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</si>
  <si>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</si>
  <si>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</si>
  <si>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</si>
  <si>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</si>
  <si>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</si>
  <si>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</si>
  <si>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</si>
  <si>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</si>
  <si>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</si>
  <si>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</si>
  <si>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</si>
  <si>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</si>
  <si>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</si>
  <si>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</si>
  <si>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</si>
  <si>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</si>
  <si>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</si>
  <si>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</si>
  <si>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</si>
  <si>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</si>
  <si>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</si>
  <si>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</si>
  <si>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</si>
  <si>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</si>
  <si>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</si>
  <si>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</si>
  <si>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</si>
  <si>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</si>
  <si>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</si>
  <si>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</si>
  <si>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</si>
  <si>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</si>
  <si>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</si>
  <si>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</si>
  <si>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</si>
  <si>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</si>
  <si>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</si>
  <si>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</si>
  <si>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</si>
  <si>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</si>
  <si>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</si>
  <si>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</si>
  <si>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</si>
  <si>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</si>
  <si>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</si>
  <si>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</si>
  <si>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</si>
  <si>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</si>
  <si>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</si>
  <si>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</si>
  <si>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</si>
  <si>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</si>
  <si>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</si>
  <si>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</si>
  <si>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</si>
  <si>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</si>
  <si>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</si>
  <si>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</si>
  <si>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</si>
  <si>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</si>
  <si>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</si>
  <si>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</si>
  <si>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</si>
  <si>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</si>
  <si>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</si>
  <si>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</si>
  <si>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</si>
  <si>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</si>
  <si>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</si>
  <si>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</si>
  <si>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</si>
  <si>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</si>
  <si>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</si>
  <si>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</si>
  <si>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</si>
  <si>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</si>
  <si>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</si>
  <si>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</si>
  <si>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</si>
  <si>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</si>
  <si>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</si>
  <si>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</si>
  <si>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</si>
  <si>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</si>
  <si>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</si>
  <si>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</si>
  <si>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</si>
  <si>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</si>
  <si>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</si>
  <si>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</si>
  <si>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</si>
  <si>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</si>
  <si>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</si>
  <si>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</si>
  <si>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</si>
  <si>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</si>
  <si>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</si>
  <si>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</si>
  <si>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</si>
  <si>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</si>
  <si>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</si>
  <si>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</si>
  <si>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</si>
  <si>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</si>
  <si>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</si>
  <si>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</si>
  <si>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</si>
  <si>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</si>
  <si>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</si>
  <si>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</si>
  <si>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</si>
  <si>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</si>
  <si>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</si>
  <si>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</si>
  <si>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</si>
  <si>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</si>
  <si>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</si>
  <si>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</si>
  <si>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</si>
  <si>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</si>
  <si>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</si>
  <si>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</si>
  <si>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</si>
  <si>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</si>
  <si>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</si>
  <si>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</si>
  <si>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</si>
  <si>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</si>
  <si>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</si>
  <si>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</si>
  <si>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</si>
  <si>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</si>
  <si>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</si>
  <si>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</si>
  <si>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</si>
  <si>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</si>
  <si>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</si>
  <si>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</si>
  <si>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</si>
  <si>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</si>
  <si>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</si>
  <si>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</si>
  <si>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</si>
  <si>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</si>
  <si>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</si>
  <si>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</si>
  <si>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</si>
  <si>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</si>
  <si>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</si>
  <si>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</si>
  <si>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</si>
  <si>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</si>
  <si>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</si>
  <si>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</si>
  <si>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</si>
  <si>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</si>
  <si>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</si>
  <si>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</si>
  <si>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</si>
  <si>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</si>
  <si>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</si>
  <si>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</si>
  <si>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</si>
  <si>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</si>
  <si>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</si>
  <si>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</si>
  <si>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</si>
  <si>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</si>
  <si>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</si>
  <si>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</si>
  <si>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</si>
  <si>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</si>
  <si>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</si>
  <si>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</si>
  <si>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</si>
  <si>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</si>
  <si>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</si>
  <si>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</si>
  <si>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</si>
  <si>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</si>
  <si>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</si>
  <si>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</si>
  <si>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</si>
  <si>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</si>
  <si>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</si>
  <si>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</si>
  <si>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</si>
  <si>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</si>
  <si>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</si>
  <si>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</si>
  <si>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</si>
  <si>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</si>
  <si>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</si>
  <si>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</si>
  <si>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</si>
  <si>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</si>
  <si>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</si>
  <si>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</si>
  <si>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</si>
  <si>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</si>
  <si>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</si>
  <si>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</si>
  <si>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</si>
  <si>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</si>
  <si>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</si>
  <si>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</si>
  <si>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</si>
  <si>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</si>
  <si>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</si>
  <si>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</si>
  <si>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</si>
  <si>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</si>
  <si>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</si>
  <si>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</si>
  <si>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</si>
  <si>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</si>
  <si>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</si>
  <si>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</si>
  <si>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</si>
  <si>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</si>
  <si>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</si>
  <si>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</si>
  <si>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</si>
  <si>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</si>
  <si>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</si>
  <si>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</si>
  <si>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</si>
  <si>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</si>
  <si>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</si>
  <si>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</si>
  <si>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</si>
  <si>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</si>
  <si>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</si>
  <si>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</si>
  <si>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</si>
  <si>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</si>
  <si>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</si>
  <si>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</si>
  <si>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</si>
  <si>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</si>
  <si>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</si>
  <si>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</si>
  <si>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</si>
  <si>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</si>
  <si>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</si>
  <si>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</si>
  <si>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</si>
  <si>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</si>
  <si>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</si>
  <si>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</si>
  <si>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</si>
  <si>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</si>
  <si>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</si>
  <si>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</si>
  <si>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</si>
  <si>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</si>
  <si>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</si>
  <si>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</si>
  <si>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</si>
  <si>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</si>
  <si>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</si>
  <si>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</si>
  <si>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</si>
  <si>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</si>
  <si>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</si>
  <si>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</si>
  <si>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</si>
  <si>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</si>
  <si>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</si>
  <si>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</si>
  <si>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</si>
  <si>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</si>
  <si>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</si>
  <si>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</si>
  <si>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</si>
  <si>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</si>
  <si>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</si>
  <si>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</si>
  <si>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</si>
  <si>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</si>
  <si>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</si>
  <si>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</si>
  <si>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</si>
  <si>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</si>
  <si>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</si>
  <si>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</si>
  <si>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</si>
  <si>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</si>
  <si>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</si>
  <si>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</si>
  <si>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</si>
  <si>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</si>
  <si>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</si>
  <si>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</si>
  <si>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</si>
  <si>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</si>
  <si>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</si>
  <si>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</si>
  <si>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</si>
  <si>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</si>
  <si>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</si>
  <si>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</si>
  <si>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</si>
  <si>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</si>
  <si>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</si>
  <si>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</si>
  <si>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</si>
  <si>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</si>
  <si>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</si>
  <si>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</si>
  <si>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</si>
  <si>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</si>
  <si>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</si>
  <si>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</si>
  <si>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</si>
  <si>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</si>
  <si>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</si>
  <si>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</si>
  <si>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</si>
  <si>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</si>
  <si>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</si>
  <si>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</si>
  <si>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</si>
  <si>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</si>
  <si>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</si>
  <si>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</si>
  <si>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</si>
  <si>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</si>
  <si>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</si>
  <si>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</si>
  <si>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</si>
  <si>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</si>
  <si>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</si>
  <si>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</si>
  <si>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</si>
  <si>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</si>
  <si>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</si>
  <si>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</si>
  <si>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</si>
  <si>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</si>
  <si>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</si>
  <si>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</si>
  <si>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</si>
  <si>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</si>
  <si>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</si>
  <si>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</si>
  <si>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</si>
  <si>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</si>
  <si>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</si>
  <si>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</si>
  <si>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</si>
  <si>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</si>
  <si>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</si>
  <si>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</si>
  <si>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</si>
  <si>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</si>
  <si>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</si>
  <si>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</si>
  <si>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</si>
  <si>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</si>
  <si>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</si>
  <si>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</si>
  <si>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</si>
  <si>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</si>
  <si>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</si>
  <si>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</si>
  <si>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</si>
  <si>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</si>
  <si>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</si>
  <si>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</si>
  <si>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</si>
  <si>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</si>
  <si>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</si>
  <si>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</si>
  <si>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</si>
  <si>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</si>
  <si>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</si>
  <si>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</si>
  <si>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</si>
  <si>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</si>
  <si>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</si>
  <si>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</si>
  <si>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</si>
  <si>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</si>
  <si>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</si>
  <si>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</si>
  <si>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</si>
  <si>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</si>
  <si>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</si>
  <si>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</si>
  <si>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</si>
  <si>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</si>
  <si>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</si>
  <si>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</si>
  <si>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</si>
  <si>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</si>
  <si>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</si>
  <si>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</si>
  <si>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</si>
  <si>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</si>
  <si>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</si>
  <si>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</si>
  <si>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</si>
  <si>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</si>
  <si>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</si>
  <si>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</si>
  <si>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</si>
  <si>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</si>
  <si>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</si>
  <si>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</si>
  <si>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</si>
  <si>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</si>
  <si>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</si>
  <si>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</si>
  <si>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</si>
  <si>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</si>
  <si>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</si>
  <si>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</si>
  <si>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</si>
  <si>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</si>
  <si>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</si>
  <si>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</si>
  <si>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</si>
  <si>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</si>
  <si>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</si>
  <si>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</si>
  <si>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</si>
  <si>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</si>
  <si>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</si>
  <si>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</si>
  <si>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</si>
  <si>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</si>
  <si>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</si>
  <si>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</si>
  <si>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</si>
  <si>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</si>
  <si>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</si>
  <si>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</si>
  <si>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</si>
  <si>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</si>
  <si>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</si>
  <si>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</si>
  <si>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</si>
  <si>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</si>
  <si>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</si>
  <si>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</si>
  <si>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</si>
  <si>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</si>
  <si>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</si>
  <si>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</si>
  <si>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</si>
  <si>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</si>
  <si>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</si>
  <si>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</si>
  <si>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</si>
  <si>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</si>
  <si>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</si>
  <si>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</si>
  <si>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</si>
  <si>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</si>
  <si>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</si>
  <si>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</si>
  <si>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</si>
  <si>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</si>
  <si>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</si>
  <si>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</si>
  <si>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</si>
  <si>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</si>
  <si>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</si>
  <si>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</si>
  <si>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</si>
  <si>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</si>
  <si>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</si>
  <si>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</si>
  <si>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</si>
  <si>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</si>
  <si>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</si>
  <si>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</si>
  <si>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</si>
  <si>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</si>
  <si>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</si>
  <si>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</si>
  <si>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</si>
  <si>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</si>
  <si>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</si>
  <si>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</si>
  <si>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</si>
  <si>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</si>
  <si>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</si>
  <si>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</si>
  <si>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</si>
  <si>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</si>
  <si>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</si>
  <si>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</si>
  <si>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</si>
  <si>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</si>
  <si>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</si>
  <si>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</si>
  <si>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</si>
  <si>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</si>
  <si>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</si>
  <si>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</si>
  <si>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</si>
  <si>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</si>
  <si>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</si>
  <si>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</si>
  <si>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</si>
  <si>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</si>
  <si>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</si>
  <si>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</si>
  <si>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</si>
  <si>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</si>
  <si>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</si>
  <si>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</si>
  <si>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</si>
  <si>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</si>
  <si>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</si>
  <si>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</si>
  <si>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</si>
  <si>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</si>
  <si>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</si>
  <si>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</si>
  <si>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</si>
  <si>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</si>
  <si>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</si>
  <si>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</si>
  <si>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</si>
  <si>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</si>
  <si>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</si>
  <si>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</si>
  <si>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</si>
  <si>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</si>
  <si>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</si>
  <si>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</si>
  <si>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</si>
  <si>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</si>
  <si>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</si>
  <si>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</si>
  <si>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</si>
  <si>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</si>
  <si>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</si>
  <si>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</si>
  <si>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</si>
  <si>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</si>
  <si>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</si>
  <si>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</si>
  <si>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</si>
  <si>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</si>
  <si>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</si>
  <si>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</si>
  <si>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</si>
  <si>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</si>
  <si>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</si>
  <si>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</si>
  <si>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</si>
  <si>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</si>
  <si>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</si>
  <si>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</si>
  <si>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</si>
  <si>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</si>
  <si>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</si>
  <si>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</si>
  <si>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</si>
  <si>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</si>
  <si>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</si>
  <si>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</si>
  <si>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</si>
  <si>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</si>
  <si>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</si>
  <si>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</si>
  <si>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</si>
  <si>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</si>
  <si>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</si>
  <si>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</si>
  <si>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</si>
  <si>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</si>
  <si>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</si>
  <si>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</si>
  <si>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</si>
  <si>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</si>
  <si>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</si>
  <si>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</si>
  <si>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</si>
  <si>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</si>
  <si>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</si>
  <si>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</si>
  <si>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</si>
  <si>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</si>
  <si>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</si>
  <si>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</si>
  <si>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</si>
  <si>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</si>
  <si>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</si>
  <si>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</si>
  <si>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</si>
  <si>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</si>
  <si>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</si>
  <si>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</si>
  <si>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</si>
  <si>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</si>
  <si>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</si>
  <si>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</si>
  <si>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</si>
  <si>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</si>
  <si>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</si>
  <si>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</si>
  <si>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</si>
  <si>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</si>
  <si>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</si>
  <si>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</si>
  <si>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</si>
  <si>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</si>
  <si>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</si>
  <si>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</si>
  <si>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</si>
  <si>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</si>
  <si>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</si>
  <si>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</si>
  <si>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</si>
  <si>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</si>
  <si>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</si>
  <si>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</si>
  <si>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</si>
  <si>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</si>
  <si>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</si>
  <si>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</si>
  <si>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</si>
  <si>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</si>
  <si>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</si>
  <si>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</si>
  <si>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</si>
  <si>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</si>
  <si>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</si>
  <si>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</si>
  <si>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</si>
  <si>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</si>
  <si>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</si>
  <si>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</si>
  <si>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</si>
  <si>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</si>
  <si>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</si>
  <si>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</si>
  <si>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</si>
  <si>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</si>
  <si>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</si>
  <si>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</si>
  <si>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</si>
  <si>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</si>
  <si>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</si>
  <si>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</si>
  <si>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</si>
  <si>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</si>
  <si>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</si>
  <si>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</si>
  <si>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</si>
  <si>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</si>
  <si>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</si>
  <si>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</si>
  <si>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</si>
  <si>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</si>
  <si>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</si>
  <si>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</si>
  <si>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</si>
  <si>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</si>
  <si>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</si>
  <si>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</si>
  <si>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</si>
  <si>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</si>
  <si>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</si>
  <si>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</si>
  <si>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</si>
  <si>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</si>
  <si>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</si>
  <si>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</si>
  <si>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</si>
  <si>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</si>
  <si>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</si>
  <si>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</si>
  <si>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</si>
  <si>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</si>
  <si>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</si>
  <si>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</si>
  <si>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</si>
  <si>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</si>
  <si>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</si>
  <si>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</si>
  <si>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</si>
  <si>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</si>
  <si>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</si>
  <si>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</si>
  <si>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</si>
  <si>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</si>
  <si>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</si>
  <si>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</si>
  <si>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</si>
  <si>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</si>
  <si>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</si>
  <si>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</si>
  <si>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</si>
  <si>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</si>
  <si>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</si>
  <si>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</si>
  <si>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</si>
  <si>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</si>
  <si>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</si>
  <si>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</si>
  <si>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</si>
  <si>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</si>
  <si>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</si>
  <si>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</si>
  <si>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</si>
  <si>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</si>
  <si>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</si>
  <si>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</si>
  <si>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</si>
  <si>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</si>
  <si>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</si>
  <si>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</si>
  <si>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</si>
  <si>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</si>
  <si>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</si>
  <si>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</si>
  <si>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</si>
  <si>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</si>
  <si>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</si>
  <si>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</si>
  <si>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</si>
  <si>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</si>
  <si>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</si>
  <si>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</si>
  <si>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</si>
  <si>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</si>
  <si>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</si>
  <si>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</si>
  <si>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</si>
  <si>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</si>
  <si>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</si>
  <si>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</si>
  <si>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</si>
  <si>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</si>
  <si>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</si>
  <si>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</si>
  <si>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</si>
  <si>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</si>
  <si>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</si>
  <si>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</si>
  <si>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</si>
  <si>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</si>
  <si>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</si>
  <si>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</si>
  <si>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</si>
  <si>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</si>
  <si>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</si>
  <si>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</si>
  <si>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</si>
  <si>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</si>
  <si>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</si>
  <si>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</si>
  <si>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</si>
  <si>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</si>
  <si>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</si>
  <si>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</si>
  <si>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</si>
  <si>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</si>
  <si>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</si>
  <si>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</si>
  <si>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</si>
  <si>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</si>
  <si>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</si>
  <si>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</si>
  <si>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</si>
  <si>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</si>
  <si>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</si>
  <si>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</si>
  <si>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</si>
  <si>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</si>
  <si>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</si>
  <si>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</si>
  <si>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</si>
  <si>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</si>
  <si>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</si>
  <si>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</si>
  <si>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</si>
  <si>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</si>
  <si>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</si>
  <si>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</si>
  <si>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</si>
  <si>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</si>
  <si>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</si>
  <si>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</si>
  <si>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</si>
  <si>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</si>
  <si>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</si>
  <si>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</si>
  <si>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</si>
  <si>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</si>
  <si>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</si>
  <si>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</si>
  <si>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</si>
  <si>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</si>
  <si>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</si>
  <si>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</si>
  <si>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</si>
  <si>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</si>
  <si>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</si>
  <si>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</si>
  <si>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</si>
  <si>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</si>
  <si>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</si>
  <si>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</si>
  <si>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</si>
  <si>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</si>
  <si>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</si>
  <si>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</si>
  <si>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</si>
  <si>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</si>
  <si>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</si>
  <si>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</si>
  <si>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</si>
  <si>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</si>
  <si>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</si>
  <si>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</si>
  <si>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</si>
  <si>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</si>
  <si>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</si>
  <si>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</si>
  <si>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</si>
  <si>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</si>
  <si>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</si>
  <si>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</si>
  <si>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</si>
  <si>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</si>
  <si>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</si>
  <si>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</si>
  <si>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</si>
  <si>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</si>
  <si>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</si>
  <si>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</si>
  <si>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</si>
  <si>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</si>
  <si>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</si>
  <si>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</si>
  <si>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</si>
  <si>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</si>
  <si>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</si>
  <si>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</si>
  <si>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</si>
  <si>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</si>
  <si>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</si>
  <si>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</si>
  <si>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</si>
  <si>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</si>
  <si>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</si>
  <si>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</si>
  <si>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</si>
  <si>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</si>
  <si>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</si>
  <si>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</si>
  <si>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</si>
  <si>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</si>
  <si>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</si>
  <si>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</si>
  <si>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</si>
  <si>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</si>
  <si>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</si>
  <si>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</si>
  <si>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</si>
  <si>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</si>
  <si>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</si>
  <si>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</si>
  <si>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</si>
  <si>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</si>
  <si>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</si>
  <si>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</si>
  <si>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</si>
  <si>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</si>
  <si>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</si>
  <si>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</si>
  <si>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</si>
  <si>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</si>
  <si>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</si>
  <si>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</si>
  <si>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</si>
  <si>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</si>
  <si>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</si>
  <si>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</si>
  <si>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</si>
  <si>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</si>
  <si>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</si>
  <si>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</si>
  <si>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</si>
  <si>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</si>
  <si>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</si>
  <si>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</si>
  <si>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</si>
  <si>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</si>
  <si>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</si>
  <si>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</si>
  <si>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</si>
  <si>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</si>
  <si>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</si>
  <si>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</si>
  <si>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</si>
  <si>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</si>
  <si>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</si>
  <si>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</si>
  <si>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</si>
  <si>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</si>
  <si>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</si>
  <si>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</si>
  <si>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</si>
  <si>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</si>
  <si>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</si>
  <si>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</si>
  <si>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</si>
  <si>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</si>
  <si>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</si>
  <si>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</si>
  <si>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</si>
  <si>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</si>
  <si>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</si>
  <si>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</si>
  <si>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</si>
  <si>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</si>
  <si>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</si>
  <si>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</si>
  <si>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</si>
  <si>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</si>
  <si>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</si>
  <si>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</si>
  <si>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</si>
  <si>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</si>
  <si>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</si>
  <si>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</si>
  <si>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</si>
  <si>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</si>
  <si>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</si>
  <si>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</si>
  <si>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</si>
  <si>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</si>
  <si>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</si>
  <si>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</si>
  <si>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</si>
  <si>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</si>
  <si>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</si>
  <si>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</si>
  <si>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</si>
  <si>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</si>
  <si>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</si>
  <si>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</si>
  <si>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</si>
  <si>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</si>
  <si>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</si>
  <si>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</si>
  <si>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</si>
  <si>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</si>
  <si>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</si>
  <si>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</si>
  <si>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</si>
  <si>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</si>
  <si>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</si>
  <si>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</si>
  <si>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</si>
  <si>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</si>
  <si>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</si>
  <si>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</si>
  <si>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</si>
  <si>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</si>
  <si>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</si>
  <si>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</si>
  <si>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</si>
  <si>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</si>
  <si>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</si>
  <si>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</si>
  <si>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</si>
  <si>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</si>
  <si>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</si>
  <si>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</si>
  <si>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</si>
  <si>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</si>
  <si>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</si>
  <si>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</si>
  <si>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</si>
  <si>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</si>
  <si>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</si>
  <si>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</si>
  <si>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</si>
  <si>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</si>
  <si>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</si>
  <si>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</si>
  <si>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</si>
  <si>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</si>
  <si>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</si>
  <si>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</si>
  <si>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</si>
  <si>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</si>
  <si>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</si>
  <si>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</si>
  <si>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</si>
  <si>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</si>
  <si>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</si>
  <si>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</si>
  <si>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</si>
  <si>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</si>
  <si>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</si>
  <si>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</si>
  <si>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</si>
  <si>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</si>
  <si>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</si>
  <si>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</si>
  <si>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</si>
  <si>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</si>
  <si>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</si>
  <si>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</si>
  <si>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</si>
  <si>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</si>
  <si>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</si>
  <si>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</si>
  <si>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</si>
  <si>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</si>
  <si>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</si>
  <si>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</si>
  <si>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</si>
  <si>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</si>
  <si>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</si>
  <si>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</si>
  <si>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</si>
  <si>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</si>
  <si>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</si>
  <si>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</si>
  <si>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</si>
  <si>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</si>
  <si>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</si>
  <si>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</si>
  <si>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</si>
  <si>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</si>
  <si>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</si>
  <si>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</si>
  <si>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</si>
  <si>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</si>
  <si>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</si>
  <si>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</si>
  <si>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</si>
  <si>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</si>
  <si>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</si>
  <si>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</si>
  <si>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</si>
  <si>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</si>
  <si>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</si>
  <si>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</si>
  <si>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</si>
  <si>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</si>
  <si>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</si>
  <si>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</si>
  <si>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</si>
  <si>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</si>
  <si>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</si>
  <si>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</si>
  <si>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</si>
  <si>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</si>
  <si>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</si>
  <si>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</si>
  <si>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</si>
  <si>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</si>
  <si>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</si>
  <si>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</si>
  <si>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</si>
  <si>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</si>
  <si>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</si>
  <si>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</si>
  <si>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</si>
  <si>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</si>
  <si>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</si>
  <si>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</si>
  <si>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</si>
  <si>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</si>
  <si>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</si>
  <si>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</si>
  <si>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</si>
  <si>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</si>
  <si>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</si>
  <si>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</si>
  <si>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</si>
  <si>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</si>
  <si>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</si>
  <si>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</si>
  <si>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</si>
  <si>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</si>
  <si>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</si>
  <si>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</si>
  <si>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</si>
  <si>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</si>
  <si>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</si>
  <si>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</si>
  <si>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</si>
  <si>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</si>
  <si>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</si>
  <si>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</si>
  <si>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</si>
  <si>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</si>
  <si>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</si>
  <si>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</si>
  <si>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</si>
  <si>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</si>
  <si>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</si>
  <si>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</si>
  <si>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</si>
  <si>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</si>
  <si>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</si>
  <si>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</si>
  <si>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</si>
  <si>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</si>
  <si>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</si>
  <si>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</si>
  <si>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</si>
  <si>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</si>
  <si>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</si>
  <si>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</si>
  <si>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</si>
  <si>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</si>
  <si>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</si>
  <si>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</si>
  <si>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</si>
  <si>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</si>
  <si>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</si>
  <si>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</si>
  <si>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</si>
  <si>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</si>
  <si>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</si>
  <si>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</si>
  <si>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</si>
  <si>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</si>
  <si>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</si>
  <si>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</si>
  <si>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</si>
  <si>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</si>
  <si>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</si>
  <si>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</si>
  <si>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</si>
  <si>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</si>
  <si>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</si>
  <si>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</si>
  <si>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</si>
  <si>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</si>
  <si>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</si>
  <si>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</si>
  <si>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</si>
  <si>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</si>
  <si>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</si>
  <si>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</si>
  <si>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</si>
  <si>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</si>
  <si>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</si>
  <si>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</si>
  <si>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</si>
  <si>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</si>
  <si>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</si>
  <si>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</si>
  <si>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</si>
  <si>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</si>
  <si>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</si>
  <si>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</si>
  <si>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</si>
  <si>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</si>
  <si>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</si>
  <si>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</si>
  <si>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</si>
  <si>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</si>
  <si>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</si>
  <si>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</si>
  <si>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</si>
  <si>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</si>
  <si>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</si>
  <si>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</si>
  <si>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</si>
  <si>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</si>
  <si>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</si>
  <si>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</si>
  <si>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</si>
  <si>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</si>
  <si>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</si>
  <si>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</si>
  <si>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</si>
  <si>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</si>
  <si>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</si>
  <si>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</si>
  <si>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</si>
  <si>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</si>
  <si>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</si>
  <si>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</si>
  <si>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</si>
  <si>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</si>
  <si>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</si>
  <si>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</si>
  <si>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</si>
  <si>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</si>
  <si>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</si>
  <si>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</si>
  <si>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</si>
  <si>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</si>
  <si>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</si>
  <si>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</si>
  <si>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</si>
  <si>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</si>
  <si>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</si>
  <si>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</si>
  <si>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</si>
  <si>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</si>
  <si>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</si>
  <si>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</si>
  <si>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</si>
  <si>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</si>
  <si>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</si>
  <si>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</si>
  <si>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</si>
  <si>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</si>
  <si>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</si>
  <si>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</si>
  <si>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</si>
  <si>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</si>
  <si>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</si>
  <si>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</si>
  <si>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</si>
  <si>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</si>
  <si>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</si>
  <si>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</si>
  <si>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</si>
  <si>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</si>
  <si>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</si>
  <si>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</si>
  <si>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</si>
  <si>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</si>
  <si>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</si>
  <si>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</si>
  <si>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</si>
  <si>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</si>
  <si>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</si>
  <si>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</si>
  <si>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</si>
  <si>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</si>
  <si>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</si>
  <si>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</si>
  <si>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</si>
  <si>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</si>
  <si>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</si>
  <si>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</si>
  <si>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</si>
  <si>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</si>
  <si>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</si>
  <si>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</si>
  <si>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</si>
  <si>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</si>
  <si>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</si>
  <si>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</si>
  <si>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</si>
  <si>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</si>
  <si>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</si>
  <si>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</si>
  <si>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</si>
  <si>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</si>
  <si>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</si>
  <si>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</si>
  <si>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</si>
  <si>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</si>
  <si>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</si>
  <si>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</si>
  <si>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</si>
  <si>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</si>
  <si>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</si>
  <si>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</si>
  <si>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</si>
  <si>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</si>
  <si>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</si>
  <si>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</si>
  <si>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</si>
  <si>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</si>
  <si>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</si>
  <si>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</si>
  <si>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</si>
  <si>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</si>
  <si>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</si>
  <si>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</si>
  <si>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</si>
  <si>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</si>
  <si>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</si>
  <si>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</si>
  <si>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</si>
  <si>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</si>
  <si>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</si>
  <si>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</si>
  <si>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</si>
  <si>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</si>
  <si>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</si>
  <si>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</si>
  <si>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</si>
  <si>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</si>
  <si>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</si>
  <si>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</si>
  <si>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</si>
  <si>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</si>
  <si>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</si>
  <si>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</si>
  <si>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</si>
  <si>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</si>
  <si>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</si>
  <si>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</si>
  <si>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</si>
  <si>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</si>
  <si>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</si>
  <si>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</si>
  <si>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</si>
  <si>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</si>
  <si>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</si>
  <si>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</si>
  <si>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</si>
  <si>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</si>
  <si>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</si>
  <si>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</si>
  <si>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</si>
  <si>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</si>
  <si>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</si>
  <si>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</si>
  <si>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</si>
  <si>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</si>
  <si>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</si>
  <si>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</si>
  <si>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</si>
  <si>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</si>
  <si>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</si>
  <si>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</si>
  <si>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</si>
  <si>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</si>
  <si>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</si>
  <si>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</si>
  <si>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</si>
  <si>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</si>
  <si>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</si>
  <si>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</si>
  <si>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</si>
  <si>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</si>
  <si>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</si>
  <si>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</si>
  <si>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</si>
  <si>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</si>
  <si>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</si>
  <si>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</si>
  <si>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</si>
  <si>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</si>
  <si>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</si>
  <si>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</si>
  <si>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</si>
  <si>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</si>
  <si>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</si>
  <si>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</si>
  <si>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</si>
  <si>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</si>
  <si>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</si>
  <si>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</si>
  <si>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</si>
  <si>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</si>
  <si>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</si>
  <si>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</si>
  <si>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</si>
  <si>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</si>
  <si>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</si>
  <si>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</si>
  <si>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</si>
  <si>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</si>
  <si>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</si>
  <si>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</si>
  <si>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</si>
  <si>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</si>
  <si>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</si>
  <si>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</si>
  <si>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</si>
  <si>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</si>
  <si>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</si>
  <si>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</si>
  <si>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</si>
  <si>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</si>
  <si>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</si>
  <si>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</si>
  <si>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</si>
  <si>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</si>
  <si>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</si>
  <si>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</si>
  <si>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</si>
  <si>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</si>
  <si>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</si>
  <si>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</si>
  <si>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</si>
  <si>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</si>
  <si>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</si>
  <si>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</si>
  <si>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</si>
  <si>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</si>
  <si>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</si>
  <si>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</si>
  <si>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</si>
  <si>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</si>
  <si>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</si>
  <si>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</si>
  <si>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</si>
  <si>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</si>
  <si>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</si>
  <si>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</si>
  <si>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</si>
  <si>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</si>
  <si>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</si>
  <si>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</si>
  <si>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</si>
  <si>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</si>
  <si>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</si>
  <si>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</si>
  <si>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</si>
  <si>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</si>
  <si>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</si>
  <si>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</si>
  <si>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</si>
  <si>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</si>
  <si>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</si>
  <si>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</si>
  <si>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</si>
  <si>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</si>
  <si>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</si>
  <si>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</si>
  <si>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</si>
  <si>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</si>
  <si>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</si>
  <si>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</si>
  <si>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</si>
  <si>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</si>
  <si>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</si>
  <si>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</si>
  <si>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</si>
  <si>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</si>
  <si>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</si>
  <si>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</si>
  <si>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</si>
  <si>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</si>
  <si>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</si>
  <si>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</si>
  <si>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</si>
  <si>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</si>
  <si>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</si>
  <si>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</si>
  <si>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</si>
  <si>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</si>
  <si>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</si>
  <si>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</si>
  <si>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</si>
  <si>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</si>
  <si>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</si>
  <si>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</si>
  <si>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</si>
  <si>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</si>
  <si>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</si>
  <si>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</si>
  <si>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</si>
  <si>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</si>
  <si>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</si>
  <si>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</si>
  <si>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</si>
  <si>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</si>
  <si>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</si>
  <si>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</si>
  <si>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</si>
  <si>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</si>
  <si>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</si>
  <si>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</si>
  <si>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</si>
  <si>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</si>
  <si>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</si>
  <si>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</si>
  <si>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</si>
  <si>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</si>
  <si>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</si>
  <si>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</si>
  <si>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</si>
  <si>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</si>
  <si>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</si>
  <si>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</si>
  <si>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</si>
  <si>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</si>
  <si>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</si>
  <si>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</si>
  <si>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</si>
  <si>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</si>
  <si>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</si>
  <si>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</si>
  <si>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</si>
  <si>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</si>
  <si>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</si>
  <si>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</si>
  <si>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</si>
  <si>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</si>
  <si>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</si>
  <si>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</si>
  <si>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</si>
  <si>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</si>
  <si>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</si>
  <si>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</si>
  <si>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</si>
  <si>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</si>
  <si>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</si>
  <si>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</si>
  <si>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</si>
  <si>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</si>
  <si>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</si>
  <si>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</si>
  <si>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</si>
  <si>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</si>
  <si>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</si>
  <si>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</si>
  <si>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</si>
  <si>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</si>
  <si>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</si>
  <si>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</si>
  <si>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</si>
  <si>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</si>
  <si>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</si>
  <si>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</si>
  <si>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</si>
  <si>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</si>
  <si>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</si>
  <si>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</si>
  <si>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</si>
  <si>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</si>
  <si>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</si>
  <si>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</si>
  <si>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</si>
  <si>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</si>
  <si>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</si>
  <si>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</si>
  <si>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</si>
  <si>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</si>
  <si>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</si>
  <si>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</si>
  <si>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</si>
  <si>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</si>
  <si>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</si>
  <si>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</si>
  <si>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</si>
  <si>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</si>
  <si>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</si>
  <si>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</si>
  <si>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</si>
  <si>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</si>
  <si>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</si>
  <si>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</si>
  <si>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</si>
  <si>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</si>
  <si>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</si>
  <si>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</si>
  <si>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</si>
  <si>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</si>
  <si>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</si>
  <si>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</si>
  <si>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</si>
  <si>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</si>
  <si>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</si>
  <si>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</si>
  <si>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</si>
  <si>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</si>
  <si>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</si>
  <si>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</si>
  <si>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</si>
  <si>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</si>
  <si>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</si>
  <si>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</si>
  <si>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</si>
  <si>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</si>
  <si>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</si>
  <si>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</si>
  <si>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</si>
  <si>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</si>
  <si>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</si>
  <si>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</si>
  <si>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</si>
  <si>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</si>
  <si>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</si>
  <si>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</si>
  <si>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</si>
  <si>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</si>
  <si>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</si>
  <si>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</si>
  <si>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</si>
  <si>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</si>
  <si>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</si>
  <si>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</si>
  <si>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</si>
  <si>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</si>
  <si>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</si>
  <si>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</si>
  <si>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</si>
  <si>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</si>
  <si>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</si>
  <si>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</si>
  <si>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</si>
  <si>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</si>
  <si>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</si>
  <si>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</si>
  <si>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</si>
  <si>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</si>
  <si>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</si>
  <si>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</si>
  <si>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</si>
  <si>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</si>
  <si>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</si>
  <si>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</si>
  <si>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</si>
  <si>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</si>
  <si>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</si>
  <si>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</si>
  <si>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</si>
  <si>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</si>
  <si>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</si>
  <si>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</si>
  <si>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</si>
  <si>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</si>
  <si>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</si>
  <si>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</si>
  <si>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</si>
  <si>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</si>
  <si>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</si>
  <si>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</si>
  <si>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</si>
  <si>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</si>
  <si>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</si>
  <si>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</si>
  <si>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</si>
  <si>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</si>
  <si>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</si>
  <si>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</si>
  <si>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</si>
  <si>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</si>
  <si>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</si>
  <si>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</si>
  <si>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</si>
  <si>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</si>
  <si>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</si>
  <si>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</si>
  <si>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</si>
  <si>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</si>
  <si>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</si>
  <si>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</si>
  <si>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</si>
  <si>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</si>
  <si>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</si>
  <si>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</si>
  <si>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</si>
  <si>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</si>
  <si>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</si>
  <si>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</si>
  <si>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</si>
  <si>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</si>
  <si>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</si>
  <si>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</si>
  <si>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</si>
  <si>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</si>
  <si>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</si>
  <si>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</si>
  <si>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</si>
  <si>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</si>
  <si>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</si>
  <si>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</si>
  <si>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</si>
  <si>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</si>
  <si>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</si>
  <si>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</si>
  <si>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</si>
  <si>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</si>
  <si>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</si>
  <si>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</si>
  <si>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</si>
  <si>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</si>
  <si>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</si>
  <si>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</si>
  <si>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</si>
  <si>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</si>
  <si>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</si>
  <si>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</si>
  <si>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</si>
  <si>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</si>
  <si>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</si>
  <si>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</si>
  <si>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</si>
  <si>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</si>
  <si>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</si>
  <si>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</si>
  <si>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</si>
  <si>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</si>
  <si>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</si>
  <si>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</si>
  <si>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</si>
  <si>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</si>
  <si>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</si>
  <si>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</si>
  <si>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</si>
  <si>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</si>
  <si>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</si>
  <si>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</si>
  <si>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</si>
  <si>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</si>
  <si>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</si>
  <si>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</si>
  <si>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</si>
  <si>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</si>
  <si>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</si>
  <si>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</si>
  <si>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</si>
  <si>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</si>
  <si>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</si>
  <si>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</si>
  <si>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</si>
  <si>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</si>
  <si>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</si>
  <si>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</si>
  <si>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</si>
  <si>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</si>
  <si>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</si>
  <si>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</si>
  <si>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</si>
  <si>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</si>
  <si>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</si>
  <si>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</si>
  <si>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</si>
  <si>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</si>
  <si>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</si>
  <si>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</si>
  <si>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</si>
  <si>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</si>
  <si>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</si>
  <si>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</si>
  <si>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</si>
  <si>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</si>
  <si>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</si>
  <si>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</si>
  <si>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</si>
  <si>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</si>
  <si>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</si>
  <si>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</si>
  <si>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</si>
  <si>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</si>
  <si>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</si>
  <si>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</si>
  <si>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</si>
  <si>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</si>
  <si>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</si>
  <si>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</si>
  <si>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</si>
  <si>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</si>
  <si>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</si>
  <si>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</si>
  <si>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</si>
  <si>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</si>
  <si>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</si>
  <si>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</si>
  <si>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</si>
  <si>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</si>
  <si>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</si>
  <si>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</si>
  <si>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</si>
  <si>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</si>
  <si>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</si>
  <si>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</si>
  <si>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</si>
  <si>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</si>
  <si>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</si>
  <si>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</si>
  <si>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</si>
  <si>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</si>
  <si>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</si>
  <si>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</si>
  <si>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</si>
  <si>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</si>
  <si>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</si>
  <si>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</si>
  <si>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</si>
  <si>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</si>
  <si>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</si>
  <si>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</si>
  <si>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</si>
  <si>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</si>
  <si>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</si>
  <si>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</si>
  <si>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</si>
  <si>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</si>
  <si>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</si>
  <si>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</si>
  <si>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</si>
  <si>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</si>
  <si>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</si>
  <si>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</si>
  <si>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</si>
  <si>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</si>
  <si>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</si>
  <si>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</si>
  <si>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</si>
  <si>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</si>
  <si>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</si>
  <si>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</si>
  <si>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</si>
  <si>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</si>
  <si>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</si>
  <si>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</si>
  <si>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</si>
  <si>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</si>
  <si>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</si>
  <si>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</si>
  <si>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</si>
  <si>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</si>
  <si>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</si>
  <si>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</si>
  <si>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</si>
  <si>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</si>
  <si>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</si>
  <si>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</si>
  <si>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</si>
  <si>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</si>
  <si>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</si>
  <si>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</si>
  <si>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</si>
  <si>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</si>
  <si>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</si>
  <si>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</si>
  <si>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</si>
  <si>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</si>
  <si>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</si>
  <si>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</si>
  <si>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</si>
  <si>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</si>
  <si>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</si>
  <si>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</si>
  <si>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</si>
  <si>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</si>
  <si>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</si>
  <si>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</si>
  <si>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</si>
  <si>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</si>
  <si>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</si>
  <si>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</si>
  <si>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</si>
  <si>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</si>
  <si>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</si>
  <si>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</si>
  <si>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</si>
  <si>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</si>
  <si>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</si>
  <si>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</si>
  <si>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</si>
  <si>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</si>
  <si>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</si>
  <si>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</si>
  <si>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</si>
  <si>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</si>
  <si>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</si>
  <si>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</si>
  <si>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</si>
  <si>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</si>
  <si>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</si>
  <si>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</si>
  <si>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</si>
  <si>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</si>
  <si>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</si>
  <si>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</si>
  <si>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</si>
  <si>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</si>
  <si>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</si>
  <si>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</si>
  <si>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</si>
  <si>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</si>
  <si>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</si>
  <si>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</si>
  <si>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</si>
  <si>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</si>
  <si>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</si>
  <si>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</si>
  <si>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</si>
  <si>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</si>
  <si>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</si>
  <si>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</si>
  <si>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</si>
  <si>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</si>
  <si>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</si>
  <si>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</si>
  <si>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</si>
  <si>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</si>
  <si>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</si>
  <si>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</si>
  <si>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</si>
  <si>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</si>
  <si>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</si>
  <si>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</si>
  <si>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</si>
  <si>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</si>
  <si>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</si>
  <si>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</si>
  <si>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</si>
  <si>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</si>
  <si>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</si>
  <si>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</si>
  <si>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</si>
  <si>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</si>
  <si>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</si>
  <si>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</si>
  <si>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</si>
  <si>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</si>
  <si>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</si>
  <si>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</si>
  <si>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</si>
  <si>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</si>
  <si>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</si>
  <si>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</si>
  <si>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</si>
  <si>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</si>
  <si>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</si>
  <si>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</si>
  <si>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</si>
  <si>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</si>
  <si>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</si>
  <si>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</si>
  <si>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</si>
  <si>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</si>
  <si>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</si>
  <si>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</si>
  <si>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</si>
  <si>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</si>
  <si>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</si>
  <si>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</si>
  <si>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</si>
  <si>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</si>
  <si>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</si>
  <si>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</si>
  <si>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</si>
  <si>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</si>
  <si>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</si>
  <si>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</si>
  <si>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</si>
  <si>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</si>
  <si>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</si>
  <si>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</si>
  <si>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</si>
  <si>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</si>
  <si>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</si>
  <si>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</si>
  <si>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</si>
  <si>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</si>
  <si>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</si>
  <si>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</si>
  <si>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</si>
  <si>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</si>
  <si>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</si>
  <si>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</si>
  <si>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</si>
  <si>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</si>
  <si>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</si>
  <si>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</si>
  <si>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</si>
  <si>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</si>
  <si>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</si>
  <si>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</si>
  <si>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</si>
  <si>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</si>
  <si>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</si>
  <si>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</si>
  <si>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</si>
  <si>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</si>
  <si>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</si>
  <si>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</si>
  <si>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</si>
  <si>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</si>
  <si>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</si>
  <si>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</si>
  <si>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</si>
  <si>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</si>
  <si>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</si>
  <si>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</si>
  <si>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</si>
  <si>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</si>
  <si>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</si>
  <si>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</si>
  <si>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</si>
  <si>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</si>
  <si>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</si>
  <si>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</si>
  <si>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</si>
  <si>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</si>
  <si>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</si>
  <si>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</si>
  <si>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</si>
  <si>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</si>
  <si>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</si>
  <si>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</si>
  <si>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</si>
  <si>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</si>
  <si>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</si>
  <si>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</si>
  <si>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</si>
  <si>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</si>
  <si>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</si>
  <si>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</si>
  <si>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</si>
  <si>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</si>
  <si>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</si>
  <si>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</si>
  <si>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</si>
  <si>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</si>
  <si>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</si>
  <si>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</si>
  <si>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</si>
  <si>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</si>
  <si>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</si>
  <si>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</si>
  <si>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</si>
  <si>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</si>
  <si>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</si>
  <si>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</si>
  <si>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</si>
  <si>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</si>
  <si>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</si>
  <si>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</si>
  <si>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</si>
  <si>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</si>
  <si>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</si>
  <si>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</si>
  <si>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</si>
  <si>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</si>
  <si>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</si>
  <si>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</si>
  <si>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</si>
  <si>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</si>
  <si>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</si>
  <si>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</si>
  <si>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</si>
  <si>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</si>
  <si>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</si>
  <si>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</si>
  <si>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</si>
  <si>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</si>
  <si>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</si>
  <si>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</si>
  <si>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</si>
  <si>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</si>
  <si>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</si>
  <si>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</si>
  <si>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</si>
  <si>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</si>
  <si>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</si>
  <si>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</si>
  <si>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</si>
  <si>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</si>
  <si>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</si>
  <si>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</si>
  <si>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</si>
  <si>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</si>
  <si>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</si>
  <si>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</si>
  <si>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</si>
  <si>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</si>
  <si>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</si>
  <si>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</si>
  <si>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</si>
  <si>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</si>
  <si>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</si>
  <si>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</si>
  <si>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</si>
  <si>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</si>
  <si>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</si>
  <si>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</si>
  <si>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</si>
  <si>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</si>
  <si>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</si>
  <si>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</si>
  <si>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</si>
  <si>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</si>
  <si>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</si>
  <si>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</si>
  <si>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</si>
  <si>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</si>
  <si>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</si>
  <si>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</si>
  <si>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</si>
  <si>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</si>
  <si>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</si>
  <si>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</si>
  <si>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</si>
  <si>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</si>
  <si>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</si>
  <si>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</si>
  <si>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</si>
  <si>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</si>
  <si>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</si>
  <si>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</si>
  <si>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</si>
  <si>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</si>
  <si>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</si>
  <si>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</si>
  <si>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</si>
  <si>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</si>
  <si>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</si>
  <si>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</si>
  <si>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</si>
  <si>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</si>
  <si>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</si>
  <si>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</si>
  <si>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</si>
  <si>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</si>
  <si>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</si>
  <si>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</si>
  <si>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</si>
  <si>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</si>
  <si>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</si>
  <si>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</si>
  <si>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</si>
  <si>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</si>
  <si>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</si>
  <si>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</si>
  <si>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</si>
  <si>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</si>
  <si>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</si>
  <si>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</si>
  <si>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</si>
  <si>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</si>
  <si>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</si>
  <si>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</si>
  <si>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</si>
  <si>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</si>
  <si>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</si>
  <si>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</si>
  <si>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</si>
  <si>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</si>
  <si>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</si>
  <si>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</si>
  <si>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</si>
  <si>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</si>
  <si>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</si>
  <si>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</si>
  <si>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</si>
  <si>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</si>
  <si>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</si>
  <si>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</si>
  <si>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</si>
  <si>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</si>
  <si>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</si>
  <si>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</si>
  <si>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</si>
  <si>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</si>
  <si>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</si>
  <si>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</si>
  <si>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</si>
  <si>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</si>
  <si>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</si>
  <si>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</si>
  <si>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</si>
  <si>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</si>
  <si>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</si>
  <si>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</si>
  <si>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</si>
  <si>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</si>
  <si>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</si>
  <si>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</si>
  <si>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</si>
  <si>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</si>
  <si>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</si>
  <si>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</si>
  <si>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</si>
  <si>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</si>
  <si>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</si>
  <si>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</si>
  <si>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</si>
  <si>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</si>
  <si>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</si>
  <si>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</si>
  <si>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</si>
  <si>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</si>
  <si>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</si>
  <si>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</si>
  <si>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</si>
  <si>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</si>
  <si>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</si>
  <si>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</si>
  <si>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</si>
  <si>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</si>
  <si>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</si>
  <si>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</si>
  <si>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</si>
  <si>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</si>
  <si>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</si>
  <si>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</si>
  <si>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</si>
  <si>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</si>
  <si>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</si>
  <si>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</si>
  <si>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</si>
  <si>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</si>
  <si>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</si>
  <si>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</si>
  <si>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</si>
  <si>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</si>
  <si>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</si>
  <si>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</si>
  <si>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</si>
  <si>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</si>
  <si>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</si>
  <si>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</si>
  <si>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</si>
  <si>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</si>
  <si>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</si>
  <si>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</si>
  <si>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</si>
  <si>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</si>
  <si>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</si>
  <si>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</si>
  <si>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</si>
  <si>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</si>
  <si>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</si>
  <si>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</si>
  <si>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</si>
  <si>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</si>
  <si>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</si>
  <si>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</si>
  <si>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</si>
  <si>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</si>
  <si>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</si>
  <si>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</si>
  <si>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</si>
  <si>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</si>
  <si>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</si>
  <si>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</si>
  <si>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</si>
  <si>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</si>
  <si>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</si>
  <si>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</si>
  <si>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</si>
  <si>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</si>
  <si>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</si>
  <si>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</si>
  <si>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</si>
  <si>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</si>
  <si>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</si>
  <si>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</si>
  <si>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</si>
  <si>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</si>
  <si>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</si>
  <si>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</si>
  <si>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</si>
  <si>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</si>
  <si>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</si>
  <si>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</si>
  <si>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</si>
  <si>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</si>
  <si>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</si>
  <si>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</si>
  <si>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</si>
  <si>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</si>
  <si>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</si>
  <si>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</si>
  <si>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</si>
  <si>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</si>
  <si>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</si>
  <si>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</si>
  <si>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</si>
  <si>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</si>
  <si>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</si>
  <si>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</si>
  <si>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</si>
  <si>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</si>
  <si>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</si>
  <si>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</si>
  <si>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</si>
  <si>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</si>
  <si>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</si>
  <si>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</si>
  <si>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</si>
  <si>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</si>
  <si>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</si>
  <si>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</si>
  <si>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</si>
  <si>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</si>
  <si>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</si>
  <si>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</si>
  <si>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</si>
  <si>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</si>
  <si>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</si>
  <si>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</si>
  <si>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</si>
  <si>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</si>
  <si>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</si>
  <si>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</si>
  <si>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</si>
  <si>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</si>
  <si>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</si>
  <si>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</si>
  <si>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</si>
  <si>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</si>
  <si>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</si>
  <si>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</si>
  <si>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</si>
  <si>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</si>
  <si>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</si>
  <si>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</si>
  <si>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</si>
  <si>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</si>
  <si>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</si>
  <si>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</si>
  <si>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</si>
  <si>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</si>
  <si>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</si>
  <si>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</si>
  <si>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</si>
  <si>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</si>
  <si>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</si>
  <si>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</si>
  <si>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</si>
  <si>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</si>
  <si>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</si>
  <si>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</si>
  <si>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</si>
  <si>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</si>
  <si>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</si>
  <si>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</si>
  <si>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</si>
  <si>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</si>
  <si>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</si>
  <si>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</si>
  <si>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</si>
  <si>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</si>
  <si>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</si>
  <si>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</si>
  <si>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</si>
  <si>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</si>
  <si>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</si>
  <si>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</si>
  <si>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</si>
  <si>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</si>
  <si>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</si>
  <si>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</si>
  <si>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</si>
  <si>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</si>
  <si>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</si>
  <si>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</si>
  <si>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</si>
  <si>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</si>
  <si>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</si>
  <si>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</si>
  <si>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</si>
  <si>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</si>
  <si>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</si>
  <si>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</si>
  <si>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</si>
  <si>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</si>
  <si>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</si>
  <si>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</si>
  <si>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</si>
  <si>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</si>
  <si>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</si>
  <si>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</si>
  <si>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</si>
  <si>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</si>
  <si>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</si>
  <si>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</si>
  <si>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</si>
  <si>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</si>
  <si>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</si>
  <si>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</si>
  <si>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</si>
  <si>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</si>
  <si>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</si>
  <si>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</si>
  <si>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</si>
  <si>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</si>
  <si>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</si>
  <si>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</si>
  <si>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</si>
  <si>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</si>
  <si>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</si>
  <si>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</si>
  <si>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</si>
  <si>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</si>
  <si>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</si>
  <si>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</si>
  <si>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</si>
  <si>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</si>
  <si>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</si>
  <si>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</si>
  <si>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</si>
  <si>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</si>
  <si>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</si>
  <si>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</si>
  <si>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</si>
  <si>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</si>
  <si>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</si>
  <si>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</si>
  <si>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</si>
  <si>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</si>
  <si>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</si>
  <si>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</si>
  <si>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</si>
  <si>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</si>
  <si>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</si>
  <si>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</si>
  <si>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</si>
  <si>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</si>
  <si>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</si>
  <si>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</si>
  <si>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</si>
  <si>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</si>
  <si>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</si>
  <si>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</si>
  <si>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</si>
  <si>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</si>
  <si>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</si>
  <si>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</si>
  <si>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</si>
  <si>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</si>
  <si>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</si>
  <si>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</si>
  <si>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</si>
  <si>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</si>
  <si>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</si>
  <si>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</si>
  <si>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</si>
  <si>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</si>
  <si>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</si>
  <si>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</si>
  <si>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</si>
  <si>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</si>
  <si>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</si>
  <si>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</si>
  <si>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</si>
  <si>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</si>
  <si>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</si>
  <si>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</si>
  <si>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</si>
  <si>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</si>
  <si>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</si>
  <si>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</si>
  <si>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</si>
  <si>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</si>
  <si>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</si>
  <si>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</si>
  <si>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</si>
  <si>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</si>
  <si>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</si>
  <si>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</si>
  <si>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</si>
  <si>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</si>
  <si>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</si>
  <si>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</si>
  <si>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</si>
  <si>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</si>
  <si>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</si>
  <si>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</si>
  <si>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</si>
  <si>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</si>
  <si>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</si>
  <si>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</si>
  <si>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</si>
  <si>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</si>
  <si>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</si>
  <si>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</si>
  <si>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</si>
  <si>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</si>
  <si>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</si>
  <si>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</si>
  <si>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</si>
  <si>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</si>
  <si>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</si>
  <si>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</si>
  <si>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</si>
  <si>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</si>
  <si>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</si>
  <si>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</si>
  <si>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</si>
  <si>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</si>
  <si>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</si>
  <si>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</si>
  <si>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</si>
  <si>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</si>
  <si>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</si>
  <si>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</si>
  <si>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</si>
  <si>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</si>
  <si>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</si>
  <si>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</si>
  <si>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</si>
  <si>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</si>
  <si>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</si>
  <si>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</si>
  <si>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</si>
  <si>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</si>
  <si>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</si>
  <si>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</si>
  <si>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</si>
  <si>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</si>
  <si>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</si>
  <si>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</si>
  <si>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</si>
  <si>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</si>
  <si>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</si>
  <si>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</si>
  <si>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</si>
  <si>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</si>
  <si>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</si>
  <si>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</si>
  <si>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</si>
  <si>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</si>
  <si>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</si>
  <si>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</si>
  <si>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</si>
  <si>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</si>
  <si>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</si>
  <si>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</si>
  <si>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</si>
  <si>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</si>
  <si>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</si>
  <si>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</si>
  <si>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</si>
  <si>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</si>
  <si>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</si>
  <si>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</si>
  <si>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</si>
  <si>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</si>
  <si>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</si>
  <si>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</si>
  <si>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</si>
  <si>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</si>
  <si>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</si>
  <si>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</si>
  <si>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</si>
  <si>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</si>
  <si>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</si>
  <si>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</si>
  <si>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</si>
  <si>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</si>
  <si>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</si>
  <si>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</si>
  <si>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</si>
  <si>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</si>
  <si>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</si>
  <si>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</si>
  <si>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</si>
  <si>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</si>
  <si>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</si>
  <si>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</si>
  <si>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</si>
  <si>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</si>
  <si>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</si>
  <si>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</si>
  <si>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</si>
  <si>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</si>
  <si>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</si>
  <si>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</si>
  <si>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</si>
  <si>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</si>
  <si>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</si>
  <si>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</si>
  <si>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</si>
  <si>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</si>
  <si>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</si>
  <si>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</si>
  <si>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</si>
  <si>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</si>
  <si>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</si>
  <si>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</si>
  <si>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</si>
  <si>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</si>
  <si>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</si>
  <si>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</si>
  <si>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</si>
  <si>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</si>
  <si>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</si>
  <si>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</si>
  <si>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</si>
  <si>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</si>
  <si>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</si>
  <si>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</si>
  <si>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</si>
  <si>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</si>
  <si>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</si>
  <si>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</si>
  <si>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</si>
  <si>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</si>
  <si>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</si>
  <si>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</si>
  <si>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</si>
  <si>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</si>
  <si>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</si>
  <si>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</si>
  <si>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</si>
  <si>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</si>
  <si>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</si>
  <si>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</si>
  <si>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</si>
  <si>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</si>
  <si>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</si>
  <si>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</si>
  <si>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</si>
  <si>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</si>
  <si>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</si>
  <si>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</si>
  <si>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</si>
  <si>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</si>
  <si>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</si>
  <si>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</si>
  <si>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</si>
  <si>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</si>
  <si>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</si>
  <si>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</si>
  <si>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</si>
  <si>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</si>
  <si>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</si>
  <si>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</si>
  <si>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</si>
  <si>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</si>
  <si>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</si>
  <si>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</si>
  <si>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</si>
  <si>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</si>
  <si>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</si>
  <si>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</si>
  <si>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</si>
  <si>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</si>
  <si>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</si>
  <si>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</si>
  <si>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</si>
  <si>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</si>
  <si>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</si>
  <si>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</si>
  <si>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</si>
  <si>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</si>
  <si>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</si>
  <si>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</si>
  <si>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</si>
  <si>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</si>
  <si>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</si>
  <si>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</si>
  <si>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</si>
  <si>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</si>
  <si>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</si>
  <si>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</si>
  <si>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</si>
  <si>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</si>
  <si>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</si>
  <si>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</si>
  <si>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</si>
  <si>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</si>
  <si>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</si>
  <si>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</si>
  <si>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</si>
  <si>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</si>
  <si>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</si>
  <si>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</si>
  <si>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</si>
  <si>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</si>
  <si>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</si>
  <si>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</si>
  <si>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</si>
  <si>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</si>
  <si>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</si>
  <si>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</si>
  <si>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</si>
  <si>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</si>
  <si>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</si>
  <si>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</si>
  <si>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</si>
  <si>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</si>
  <si>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</si>
  <si>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</si>
  <si>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</si>
  <si>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</si>
  <si>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</si>
  <si>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</si>
  <si>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</si>
  <si>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</si>
  <si>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</si>
  <si>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</si>
  <si>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</si>
  <si>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</si>
  <si>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</si>
  <si>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</si>
  <si>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</si>
  <si>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</si>
  <si>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</si>
  <si>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</si>
  <si>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</si>
  <si>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</si>
  <si>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</si>
  <si>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</si>
  <si>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</si>
  <si>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</si>
  <si>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</si>
  <si>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</si>
  <si>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</si>
  <si>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</si>
  <si>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</si>
  <si>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</si>
  <si>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</si>
  <si>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</si>
  <si>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</si>
  <si>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</si>
  <si>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</si>
  <si>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</si>
  <si>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</si>
  <si>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</si>
  <si>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</si>
  <si>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</si>
  <si>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</si>
  <si>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</si>
  <si>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</si>
  <si>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</si>
  <si>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</si>
  <si>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</si>
  <si>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</si>
  <si>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</si>
  <si>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</si>
  <si>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</si>
  <si>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</si>
  <si>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</si>
  <si>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</si>
  <si>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</si>
  <si>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</si>
  <si>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</si>
  <si>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</si>
  <si>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</si>
  <si>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</si>
  <si>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</si>
  <si>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</si>
  <si>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</si>
  <si>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</si>
  <si>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</si>
  <si>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</si>
  <si>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</si>
  <si>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</si>
  <si>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</si>
  <si>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</si>
  <si>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</si>
  <si>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</si>
  <si>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</si>
  <si>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</si>
  <si>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</si>
  <si>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</si>
  <si>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</si>
  <si>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</si>
  <si>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</si>
  <si>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</si>
  <si>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</si>
  <si>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</si>
  <si>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</si>
  <si>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</si>
  <si>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</si>
  <si>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</si>
  <si>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</si>
  <si>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</si>
  <si>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</si>
  <si>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</si>
  <si>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</si>
  <si>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</si>
  <si>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</si>
  <si>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</si>
  <si>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</si>
  <si>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</si>
  <si>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</si>
  <si>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</si>
  <si>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</si>
  <si>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</si>
  <si>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</si>
  <si>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</si>
  <si>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</si>
  <si>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</si>
  <si>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</si>
  <si>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</si>
  <si>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</si>
  <si>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</si>
  <si>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</si>
  <si>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</si>
  <si>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</si>
  <si>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</si>
  <si>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</si>
  <si>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</si>
  <si>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</si>
  <si>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</si>
  <si>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</si>
  <si>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</si>
  <si>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</si>
  <si>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</si>
  <si>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</si>
  <si>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</si>
  <si>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</si>
  <si>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</si>
  <si>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</si>
  <si>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</si>
  <si>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</si>
  <si>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</si>
  <si>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</si>
  <si>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</si>
  <si>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</si>
  <si>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</si>
  <si>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</si>
  <si>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</si>
  <si>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</si>
  <si>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</si>
  <si>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</si>
  <si>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</si>
  <si>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</si>
  <si>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</si>
  <si>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</si>
  <si>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</si>
  <si>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</si>
  <si>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</si>
  <si>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</si>
  <si>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</si>
  <si>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</si>
  <si>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</si>
  <si>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</si>
  <si>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</si>
  <si>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</si>
  <si>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</si>
  <si>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</si>
  <si>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</si>
  <si>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</si>
  <si>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</si>
  <si>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</si>
  <si>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</si>
  <si>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</si>
  <si>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</si>
  <si>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</si>
  <si>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</si>
  <si>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</si>
  <si>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</si>
  <si>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</si>
  <si>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</si>
  <si>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</si>
  <si>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</si>
  <si>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</si>
  <si>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</si>
  <si>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</si>
  <si>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</si>
  <si>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</si>
  <si>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</si>
  <si>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</si>
  <si>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</si>
  <si>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</si>
  <si>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</si>
  <si>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</si>
  <si>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</si>
  <si>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</si>
  <si>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</si>
  <si>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</si>
  <si>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</si>
  <si>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</si>
  <si>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</si>
  <si>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</si>
  <si>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</si>
  <si>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</si>
  <si>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</si>
  <si>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</si>
  <si>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</si>
  <si>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</si>
  <si>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</si>
  <si>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</si>
  <si>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</si>
  <si>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</si>
  <si>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</si>
  <si>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</si>
  <si>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</si>
  <si>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</si>
  <si>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</si>
  <si>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</si>
  <si>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</si>
  <si>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</si>
  <si>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</si>
  <si>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</si>
  <si>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</si>
  <si>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</si>
  <si>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</si>
  <si>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</si>
  <si>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</si>
  <si>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</si>
  <si>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</si>
  <si>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</si>
  <si>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</si>
  <si>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</si>
  <si>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</si>
  <si>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</si>
  <si>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</si>
  <si>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</si>
  <si>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</si>
  <si>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</si>
  <si>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</si>
  <si>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</si>
  <si>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</si>
  <si>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</si>
  <si>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</si>
  <si>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</si>
  <si>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</si>
  <si>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</si>
  <si>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</si>
  <si>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</si>
  <si>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</si>
  <si>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</si>
  <si>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</si>
  <si>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</si>
  <si>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</si>
  <si>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</si>
  <si>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</si>
  <si>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</si>
  <si>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</si>
  <si>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</si>
  <si>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</si>
  <si>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</si>
  <si>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</si>
  <si>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</si>
  <si>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</si>
  <si>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</si>
  <si>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</si>
  <si>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</si>
  <si>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</si>
  <si>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</si>
  <si>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</si>
  <si>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</si>
  <si>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</si>
  <si>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</si>
  <si>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</si>
  <si>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</si>
  <si>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</si>
  <si>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</si>
  <si>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</si>
  <si>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</si>
  <si>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</si>
  <si>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</si>
  <si>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</si>
  <si>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</si>
  <si>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</si>
  <si>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</si>
  <si>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</si>
  <si>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</si>
  <si>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</si>
  <si>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</si>
  <si>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</si>
  <si>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</si>
  <si>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</si>
  <si>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</si>
  <si>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</si>
  <si>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</si>
  <si>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</si>
  <si>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</si>
  <si>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</si>
  <si>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</si>
  <si>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</si>
  <si>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</si>
  <si>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</si>
  <si>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</si>
  <si>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</si>
  <si>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</si>
  <si>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</si>
  <si>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</si>
  <si>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</si>
  <si>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</si>
  <si>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</si>
  <si>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</si>
  <si>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</si>
  <si>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</si>
  <si>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</si>
  <si>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</si>
  <si>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</si>
  <si>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</si>
  <si>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</si>
  <si>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</si>
  <si>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</si>
  <si>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</si>
  <si>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</si>
  <si>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</si>
  <si>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</si>
  <si>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</si>
  <si>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</si>
  <si>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</si>
  <si>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</si>
  <si>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</si>
  <si>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</si>
  <si>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</si>
  <si>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</si>
  <si>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</si>
  <si>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</si>
  <si>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</si>
  <si>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</si>
  <si>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</si>
  <si>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</si>
  <si>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</si>
  <si>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</si>
  <si>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</si>
  <si>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</si>
  <si>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</si>
  <si>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</si>
  <si>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</si>
  <si>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</si>
  <si>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</si>
  <si>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</si>
  <si>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</si>
  <si>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</si>
  <si>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</si>
  <si>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</si>
  <si>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</si>
  <si>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</si>
  <si>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</si>
  <si>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</si>
  <si>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</si>
  <si>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</si>
  <si>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</si>
  <si>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</si>
  <si>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</si>
  <si>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</si>
  <si>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</si>
  <si>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</si>
  <si>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</si>
  <si>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</si>
  <si>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</si>
  <si>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</si>
  <si>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</si>
  <si>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</si>
  <si>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</si>
  <si>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</si>
  <si>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</si>
  <si>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</si>
  <si>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</si>
  <si>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</si>
  <si>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</si>
  <si>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</si>
  <si>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</si>
  <si>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</si>
  <si>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</si>
  <si>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</si>
  <si>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</si>
  <si>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</si>
  <si>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</si>
  <si>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</si>
  <si>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</si>
  <si>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</si>
  <si>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</si>
  <si>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</si>
  <si>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</si>
  <si>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</si>
  <si>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</si>
  <si>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</si>
  <si>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</si>
  <si>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</si>
  <si>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</si>
  <si>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</si>
  <si>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</si>
  <si>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</si>
  <si>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</si>
  <si>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</si>
  <si>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</si>
  <si>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</si>
  <si>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</si>
  <si>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</si>
  <si>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</si>
  <si>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</si>
  <si>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</si>
  <si>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</si>
  <si>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</si>
  <si>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</si>
  <si>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</si>
  <si>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</si>
  <si>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</si>
  <si>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</si>
  <si>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</si>
  <si>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</si>
  <si>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</si>
  <si>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</si>
  <si>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</si>
  <si>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</si>
  <si>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</si>
  <si>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</si>
  <si>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</si>
  <si>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</si>
  <si>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</si>
  <si>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</si>
  <si>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</si>
  <si>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</si>
  <si>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</si>
  <si>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</si>
  <si>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</si>
  <si>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</si>
  <si>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</si>
  <si>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</si>
  <si>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</si>
  <si>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</si>
  <si>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</si>
  <si>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</si>
  <si>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</si>
  <si>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</si>
  <si>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</si>
  <si>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</si>
  <si>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</si>
  <si>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</si>
  <si>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</si>
  <si>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</si>
  <si>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</si>
  <si>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</si>
  <si>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</si>
  <si>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</si>
  <si>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</si>
  <si>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</si>
  <si>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</si>
  <si>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</si>
  <si>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</si>
  <si>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</si>
  <si>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</si>
  <si>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</si>
  <si>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</si>
  <si>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</si>
  <si>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</si>
  <si>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</si>
  <si>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</si>
  <si>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</si>
  <si>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</si>
  <si>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</si>
  <si>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</si>
  <si>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</si>
  <si>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</si>
  <si>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</si>
  <si>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</si>
  <si>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</si>
  <si>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</si>
  <si>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</si>
  <si>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</si>
  <si>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</si>
  <si>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</si>
  <si>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</si>
  <si>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</si>
  <si>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</si>
  <si>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</si>
  <si>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</si>
  <si>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</si>
  <si>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</si>
  <si>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</si>
  <si>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</si>
  <si>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</si>
  <si>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</si>
  <si>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</si>
  <si>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</si>
  <si>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</si>
  <si>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</si>
  <si>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</si>
  <si>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</si>
  <si>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</si>
  <si>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</si>
  <si>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</si>
  <si>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</si>
  <si>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</si>
  <si>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</si>
  <si>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</si>
  <si>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</si>
  <si>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</si>
  <si>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</si>
  <si>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</si>
  <si>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</si>
  <si>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</si>
  <si>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</si>
  <si>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</si>
  <si>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</si>
  <si>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</si>
  <si>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</si>
  <si>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</si>
  <si>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</si>
  <si>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</si>
  <si>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</si>
  <si>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</si>
  <si>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</si>
  <si>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</si>
  <si>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</si>
  <si>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</si>
  <si>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</si>
  <si>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</si>
  <si>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</si>
  <si>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</si>
  <si>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</si>
  <si>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</si>
  <si>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</si>
  <si>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</si>
  <si>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</si>
  <si>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</si>
  <si>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</si>
  <si>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</si>
  <si>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</si>
  <si>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</si>
  <si>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</si>
  <si>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</si>
  <si>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</si>
  <si>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</si>
  <si>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</si>
  <si>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</si>
  <si>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</si>
  <si>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</si>
  <si>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</si>
  <si>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</si>
  <si>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</si>
  <si>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</si>
  <si>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</si>
  <si>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</si>
  <si>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</si>
  <si>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</si>
  <si>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</si>
  <si>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</si>
  <si>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</si>
  <si>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</si>
  <si>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</si>
  <si>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</si>
  <si>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</si>
  <si>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</si>
  <si>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</si>
  <si>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</si>
  <si>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</si>
  <si>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</si>
  <si>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</si>
  <si>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</si>
  <si>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</si>
  <si>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</si>
  <si>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</si>
  <si>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</si>
  <si>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</si>
  <si>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</si>
  <si>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</si>
  <si>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</si>
  <si>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</si>
  <si>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</si>
  <si>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</si>
  <si>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</si>
  <si>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</si>
  <si>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</si>
  <si>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</si>
  <si>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</si>
  <si>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</si>
  <si>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</si>
  <si>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</si>
  <si>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</si>
  <si>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</si>
  <si>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</si>
  <si>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</si>
  <si>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</si>
  <si>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</si>
  <si>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</si>
  <si>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</si>
  <si>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</si>
  <si>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</si>
  <si>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</si>
  <si>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</si>
  <si>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</si>
  <si>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</si>
  <si>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</si>
  <si>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</si>
  <si>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</si>
  <si>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</si>
  <si>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</si>
  <si>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</si>
  <si>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</si>
  <si>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</si>
  <si>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</si>
  <si>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</si>
  <si>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</si>
  <si>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</si>
  <si>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</si>
  <si>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</si>
  <si>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</si>
  <si>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</si>
  <si>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</si>
  <si>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</si>
  <si>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</si>
  <si>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</si>
  <si>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</si>
  <si>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</si>
  <si>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</si>
  <si>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</si>
  <si>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</si>
  <si>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</si>
  <si>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</si>
  <si>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</si>
  <si>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</si>
  <si>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</si>
  <si>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</si>
  <si>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</si>
  <si>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</si>
  <si>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</si>
  <si>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</si>
  <si>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</si>
  <si>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</si>
  <si>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</si>
  <si>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</si>
  <si>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</si>
  <si>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</si>
  <si>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</si>
  <si>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</si>
  <si>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</si>
  <si>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</si>
  <si>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</si>
  <si>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</si>
  <si>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</si>
  <si>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</si>
  <si>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</si>
  <si>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</si>
  <si>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</si>
  <si>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</si>
  <si>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</si>
  <si>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</si>
  <si>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</si>
  <si>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</si>
  <si>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</si>
  <si>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</si>
  <si>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</si>
  <si>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</si>
  <si>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</si>
  <si>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</si>
  <si>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</si>
  <si>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</si>
  <si>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</si>
  <si>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</si>
  <si>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</si>
  <si>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</si>
  <si>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</si>
  <si>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</si>
  <si>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</si>
  <si>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</si>
  <si>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</si>
  <si>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</si>
  <si>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</si>
  <si>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</si>
  <si>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</si>
  <si>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</si>
  <si>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</si>
  <si>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</si>
  <si>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</si>
  <si>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</si>
  <si>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</si>
  <si>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</si>
  <si>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</si>
  <si>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</si>
  <si>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</si>
  <si>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</si>
  <si>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</si>
  <si>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</si>
  <si>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</si>
  <si>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</si>
  <si>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</si>
  <si>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</si>
  <si>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</si>
  <si>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</si>
  <si>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</si>
  <si>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</si>
  <si>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</si>
  <si>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</si>
  <si>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</si>
  <si>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</si>
  <si>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</si>
  <si>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</si>
  <si>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</si>
  <si>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</si>
  <si>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</si>
  <si>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</si>
  <si>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</si>
  <si>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</si>
  <si>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</si>
  <si>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</si>
  <si>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</si>
  <si>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</si>
  <si>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</si>
  <si>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</si>
  <si>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</si>
  <si>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</si>
  <si>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</si>
  <si>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</si>
  <si>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</si>
  <si>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</si>
  <si>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</si>
  <si>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</si>
  <si>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</si>
  <si>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</si>
  <si>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</si>
  <si>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</si>
  <si>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</si>
  <si>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</si>
  <si>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</si>
  <si>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</si>
  <si>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</si>
  <si>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</si>
  <si>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</si>
  <si>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</si>
  <si>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</si>
  <si>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</si>
  <si>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</si>
  <si>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</si>
  <si>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</si>
  <si>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</si>
  <si>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</si>
  <si>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</si>
  <si>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</si>
  <si>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</si>
  <si>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</si>
  <si>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</si>
  <si>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</si>
  <si>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</si>
  <si>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</si>
  <si>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</si>
  <si>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</si>
  <si>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</si>
  <si>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</si>
  <si>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</si>
  <si>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</si>
  <si>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</si>
  <si>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</si>
  <si>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</si>
  <si>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</si>
  <si>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</si>
  <si>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</si>
  <si>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</si>
  <si>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</si>
  <si>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</si>
  <si>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</si>
  <si>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</si>
  <si>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</si>
  <si>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</si>
  <si>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</si>
  <si>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</si>
  <si>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</si>
  <si>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</si>
  <si>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</si>
  <si>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</si>
  <si>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</si>
  <si>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</si>
  <si>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</si>
  <si>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</si>
  <si>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</si>
  <si>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</si>
  <si>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</si>
  <si>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</si>
  <si>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</si>
  <si>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</si>
  <si>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</si>
  <si>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</si>
  <si>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</si>
  <si>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</si>
  <si>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</si>
  <si>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</si>
  <si>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</si>
  <si>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</si>
  <si>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</si>
  <si>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</si>
  <si>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</si>
  <si>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</si>
  <si>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</si>
  <si>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</si>
  <si>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</si>
  <si>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</si>
  <si>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</si>
  <si>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</si>
  <si>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</si>
  <si>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</si>
  <si>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</si>
  <si>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</si>
  <si>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</si>
  <si>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</si>
  <si>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</si>
  <si>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</si>
  <si>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</si>
  <si>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</si>
  <si>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</si>
  <si>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</si>
  <si>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</si>
  <si>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</si>
  <si>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</si>
  <si>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</si>
  <si>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</si>
  <si>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</si>
  <si>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</si>
  <si>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</si>
  <si>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</si>
  <si>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</si>
  <si>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</si>
  <si>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</si>
  <si>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</si>
  <si>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</si>
  <si>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</si>
  <si>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</si>
  <si>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</si>
  <si>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</si>
  <si>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</si>
  <si>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</si>
  <si>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</si>
  <si>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</si>
  <si>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</si>
  <si>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</si>
  <si>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</si>
  <si>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</si>
  <si>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</si>
  <si>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</si>
  <si>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</si>
  <si>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</si>
  <si>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</si>
  <si>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</si>
  <si>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</si>
  <si>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</si>
  <si>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</si>
  <si>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</si>
  <si>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</si>
  <si>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</si>
  <si>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</si>
  <si>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</si>
  <si>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</si>
  <si>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</si>
  <si>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</si>
  <si>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</si>
  <si>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</si>
  <si>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</si>
  <si>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</si>
  <si>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</si>
  <si>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</si>
  <si>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</si>
  <si>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</si>
  <si>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</si>
  <si>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</si>
  <si>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</si>
  <si>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</si>
  <si>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</si>
  <si>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</si>
  <si>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</si>
  <si>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</si>
  <si>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</si>
  <si>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</si>
  <si>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</si>
  <si>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</si>
  <si>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</si>
  <si>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</si>
  <si>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</si>
  <si>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</si>
  <si>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</si>
  <si>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</si>
  <si>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</si>
  <si>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</si>
  <si>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</si>
  <si>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</si>
  <si>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</si>
  <si>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</si>
  <si>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</si>
  <si>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</si>
  <si>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</si>
  <si>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</si>
  <si>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</si>
  <si>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</si>
  <si>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</si>
  <si>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</si>
  <si>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</si>
  <si>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</si>
  <si>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</si>
  <si>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</si>
  <si>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</si>
  <si>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</si>
  <si>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</si>
  <si>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</si>
  <si>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</si>
  <si>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</si>
  <si>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</si>
  <si>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</si>
  <si>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</si>
  <si>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</si>
  <si>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</si>
  <si>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</si>
  <si>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</si>
  <si>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</si>
  <si>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</si>
  <si>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</si>
  <si>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</si>
  <si>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</si>
  <si>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</si>
  <si>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</si>
  <si>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</si>
  <si>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</si>
  <si>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</si>
  <si>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</si>
  <si>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</si>
  <si>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</si>
  <si>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</si>
  <si>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</si>
  <si>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</si>
  <si>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</si>
  <si>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</si>
  <si>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</si>
  <si>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</si>
  <si>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</si>
  <si>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</si>
  <si>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</si>
  <si>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</si>
  <si>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</si>
  <si>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</si>
  <si>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</si>
  <si>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</si>
  <si>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</si>
  <si>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</si>
  <si>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</si>
  <si>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</si>
  <si>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</si>
  <si>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</si>
  <si>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</si>
  <si>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</si>
  <si>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</si>
  <si>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</si>
  <si>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</si>
  <si>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</si>
  <si>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</si>
  <si>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</si>
  <si>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</si>
  <si>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</si>
  <si>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</si>
  <si>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</si>
  <si>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</si>
  <si>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</si>
  <si>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</si>
  <si>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</si>
  <si>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</si>
  <si>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</si>
  <si>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</si>
  <si>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</si>
  <si>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</si>
  <si>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</si>
  <si>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</si>
  <si>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</si>
  <si>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</si>
  <si>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</si>
  <si>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</si>
  <si>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</si>
  <si>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</si>
  <si>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</si>
  <si>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</si>
  <si>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</si>
  <si>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</si>
  <si>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</si>
  <si>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</si>
  <si>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</si>
  <si>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</si>
  <si>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</si>
  <si>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</si>
  <si>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</si>
  <si>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</si>
  <si>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</si>
  <si>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</si>
  <si>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</si>
  <si>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</si>
  <si>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</si>
  <si>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</si>
  <si>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</si>
  <si>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</si>
  <si>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</si>
  <si>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</si>
  <si>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</si>
  <si>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</si>
  <si>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</si>
  <si>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</si>
  <si>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</si>
  <si>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</si>
  <si>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</si>
  <si>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</si>
  <si>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</si>
  <si>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</si>
  <si>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</si>
  <si>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</si>
  <si>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</si>
  <si>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</si>
  <si>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</si>
  <si>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</si>
  <si>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</si>
  <si>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</si>
  <si>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</si>
  <si>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</si>
  <si>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</si>
  <si>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</si>
  <si>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</si>
  <si>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</si>
  <si>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</si>
  <si>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</si>
  <si>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</si>
  <si>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</si>
  <si>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</si>
  <si>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</si>
  <si>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</si>
  <si>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</si>
  <si>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</si>
  <si>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</si>
  <si>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</si>
  <si>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</si>
  <si>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</si>
  <si>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</si>
  <si>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</si>
  <si>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</si>
  <si>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</si>
  <si>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</si>
  <si>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</si>
  <si>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</si>
  <si>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</si>
  <si>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</si>
  <si>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</si>
  <si>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</si>
  <si>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</si>
  <si>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</si>
  <si>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</si>
  <si>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</si>
  <si>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</si>
  <si>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</si>
  <si>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</si>
  <si>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</si>
  <si>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</si>
  <si>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</si>
  <si>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</si>
  <si>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</si>
  <si>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</si>
  <si>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</si>
  <si>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</si>
  <si>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</si>
  <si>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</si>
  <si>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</si>
  <si>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</si>
  <si>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</si>
  <si>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</si>
  <si>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</si>
  <si>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</si>
  <si>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</si>
  <si>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</si>
  <si>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</si>
  <si>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</si>
  <si>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</si>
  <si>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</si>
  <si>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</si>
  <si>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</si>
  <si>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</si>
  <si>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</si>
  <si>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</si>
  <si>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</si>
  <si>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</si>
  <si>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</si>
  <si>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</si>
  <si>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</si>
  <si>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</si>
  <si>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</si>
  <si>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</si>
  <si>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</si>
  <si>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</si>
  <si>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</si>
  <si>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</si>
  <si>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</si>
  <si>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</si>
  <si>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</si>
  <si>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</si>
  <si>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</si>
  <si>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</si>
  <si>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</si>
  <si>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</si>
  <si>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</si>
  <si>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</si>
  <si>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</si>
  <si>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</si>
  <si>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</si>
  <si>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</si>
  <si>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</si>
  <si>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</si>
  <si>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</si>
  <si>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</si>
  <si>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</si>
  <si>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</si>
  <si>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</si>
  <si>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</si>
  <si>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</si>
  <si>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</si>
  <si>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</si>
  <si>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</si>
  <si>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</si>
  <si>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</si>
  <si>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</si>
  <si>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</si>
  <si>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</si>
  <si>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</si>
  <si>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</si>
  <si>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</si>
  <si>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</si>
  <si>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</si>
  <si>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</si>
  <si>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</si>
  <si>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</si>
  <si>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</si>
  <si>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</si>
  <si>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</si>
  <si>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</si>
  <si>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</si>
  <si>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</si>
  <si>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</si>
  <si>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</si>
  <si>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</si>
  <si>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</si>
  <si>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</si>
  <si>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</si>
  <si>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</si>
  <si>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</si>
  <si>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</si>
  <si>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</si>
  <si>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</si>
  <si>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</si>
  <si>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</si>
  <si>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</si>
  <si>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</si>
  <si>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</si>
  <si>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</si>
  <si>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</si>
  <si>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</si>
  <si>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</si>
  <si>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</si>
  <si>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</si>
  <si>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</si>
  <si>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</si>
  <si>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</si>
  <si>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</si>
  <si>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</si>
  <si>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</si>
  <si>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</si>
  <si>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</si>
  <si>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</si>
  <si>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</si>
  <si>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</si>
  <si>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</si>
  <si>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</si>
  <si>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</si>
  <si>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</si>
  <si>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</si>
  <si>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</si>
  <si>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</si>
  <si>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</si>
  <si>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</si>
  <si>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</si>
  <si>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</si>
  <si>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</si>
  <si>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</si>
  <si>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</si>
  <si>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</si>
  <si>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</si>
  <si>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</si>
  <si>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</si>
  <si>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</si>
  <si>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</si>
  <si>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</si>
  <si>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</si>
  <si>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</si>
  <si>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</si>
  <si>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</si>
  <si>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</si>
  <si>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</si>
  <si>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</si>
  <si>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</si>
  <si>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</si>
  <si>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</si>
  <si>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</si>
  <si>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</si>
  <si>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</si>
  <si>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</si>
  <si>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</si>
  <si>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</si>
  <si>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</si>
  <si>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</si>
  <si>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</si>
  <si>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</si>
  <si>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</si>
  <si>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</si>
  <si>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</si>
  <si>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</si>
  <si>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</si>
  <si>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</si>
  <si>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</si>
  <si>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</si>
  <si>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</si>
  <si>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</si>
  <si>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</si>
  <si>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</si>
  <si>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</si>
  <si>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</si>
  <si>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</si>
  <si>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</si>
  <si>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</si>
  <si>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</si>
  <si>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</si>
  <si>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</si>
  <si>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</si>
  <si>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</si>
  <si>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</si>
  <si>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</si>
  <si>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</si>
  <si>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</si>
  <si>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</si>
  <si>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</si>
  <si>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</si>
  <si>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</si>
  <si>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</si>
  <si>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</si>
  <si>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</si>
  <si>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</si>
  <si>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</si>
  <si>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</si>
  <si>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</si>
  <si>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</si>
  <si>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</si>
  <si>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</si>
  <si>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</si>
  <si>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</si>
  <si>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</si>
  <si>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</si>
  <si>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</si>
  <si>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</si>
  <si>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</si>
  <si>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</si>
  <si>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</si>
  <si>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</si>
  <si>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</si>
  <si>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</si>
  <si>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</si>
  <si>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</si>
  <si>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</si>
  <si>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</si>
  <si>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</si>
  <si>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</si>
  <si>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</si>
  <si>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</si>
  <si>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</si>
  <si>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</si>
  <si>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</si>
  <si>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</si>
  <si>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</si>
  <si>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</si>
  <si>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</si>
  <si>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</si>
  <si>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</si>
  <si>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</si>
  <si>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</si>
  <si>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</si>
  <si>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</si>
  <si>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</si>
  <si>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</si>
  <si>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</si>
  <si>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</si>
  <si>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</si>
  <si>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</si>
  <si>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</si>
  <si>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</si>
  <si>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</si>
  <si>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</si>
  <si>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</si>
  <si>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</si>
  <si>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</si>
  <si>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</si>
  <si>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</si>
  <si>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</si>
  <si>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</si>
  <si>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</si>
  <si>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</si>
  <si>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</si>
  <si>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</si>
  <si>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</si>
  <si>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</si>
  <si>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</si>
  <si>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</si>
  <si>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</si>
  <si>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</si>
  <si>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</si>
  <si>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</si>
  <si>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</si>
  <si>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</si>
  <si>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</si>
  <si>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</si>
  <si>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</si>
  <si>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</si>
  <si>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</si>
  <si>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</si>
  <si>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</si>
  <si>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</si>
  <si>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</si>
  <si>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</si>
  <si>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</si>
  <si>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</si>
  <si>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</si>
  <si>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</si>
  <si>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</si>
  <si>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</si>
  <si>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</si>
  <si>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</si>
  <si>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</si>
  <si>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</si>
  <si>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</si>
  <si>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</si>
  <si>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</si>
  <si>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</si>
  <si>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</si>
  <si>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</si>
  <si>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</si>
  <si>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</si>
  <si>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</si>
  <si>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</si>
  <si>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</si>
  <si>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</si>
  <si>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</si>
  <si>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</si>
  <si>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</si>
  <si>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</si>
  <si>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</si>
  <si>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</si>
  <si>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</si>
  <si>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</si>
  <si>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</si>
  <si>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</si>
  <si>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</si>
  <si>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</si>
  <si>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</si>
  <si>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</si>
  <si>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</si>
  <si>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</si>
  <si>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</si>
  <si>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</si>
  <si>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</si>
  <si>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</si>
  <si>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</si>
  <si>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</si>
  <si>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</si>
  <si>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</si>
  <si>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</si>
  <si>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</si>
  <si>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</si>
  <si>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</si>
  <si>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</si>
  <si>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</si>
  <si>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</si>
  <si>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</si>
  <si>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</si>
  <si>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</si>
  <si>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</si>
  <si>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</si>
  <si>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</si>
  <si>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</si>
  <si>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</si>
  <si>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</si>
  <si>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</si>
  <si>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</si>
  <si>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</si>
  <si>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</si>
  <si>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</si>
  <si>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</si>
  <si>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</si>
  <si>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</si>
  <si>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</si>
  <si>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</si>
  <si>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</si>
  <si>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</si>
  <si>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</si>
  <si>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</si>
  <si>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</si>
  <si>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</si>
  <si>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</si>
  <si>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</si>
  <si>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</si>
  <si>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</si>
  <si>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</si>
  <si>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</si>
  <si>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</si>
  <si>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</si>
  <si>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</si>
  <si>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</si>
  <si>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</si>
  <si>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</si>
  <si>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</si>
  <si>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</si>
  <si>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</si>
  <si>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</si>
  <si>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</si>
  <si>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</si>
  <si>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</si>
  <si>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</si>
  <si>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</si>
  <si>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</si>
  <si>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</si>
  <si>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</si>
  <si>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</si>
  <si>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</si>
  <si>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</si>
  <si>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</si>
  <si>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</si>
  <si>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</si>
  <si>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</si>
  <si>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</si>
  <si>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</si>
  <si>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</si>
  <si>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</si>
  <si>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</si>
  <si>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</si>
  <si>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</si>
  <si>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</si>
  <si>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</si>
  <si>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</si>
  <si>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</si>
  <si>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</si>
  <si>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</si>
  <si>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</si>
  <si>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</si>
  <si>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</si>
  <si>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</si>
  <si>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</si>
  <si>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</si>
  <si>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</si>
  <si>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</si>
  <si>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</si>
  <si>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</si>
  <si>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</si>
  <si>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</si>
  <si>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</si>
  <si>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</si>
  <si>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</si>
  <si>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</si>
  <si>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</si>
  <si>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</si>
  <si>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</si>
  <si>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</si>
  <si>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</si>
  <si>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</si>
  <si>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</si>
  <si>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</si>
  <si>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</si>
  <si>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</si>
  <si>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</si>
  <si>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</si>
  <si>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</si>
  <si>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</si>
  <si>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</si>
  <si>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</si>
  <si>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</si>
  <si>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</si>
  <si>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</si>
  <si>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</si>
  <si>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</si>
  <si>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</si>
  <si>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</si>
  <si>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</si>
  <si>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</si>
  <si>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</si>
  <si>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</si>
  <si>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</si>
  <si>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</si>
  <si>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</si>
  <si>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</si>
  <si>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</si>
  <si>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</si>
  <si>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</si>
  <si>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</si>
  <si>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</si>
  <si>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</si>
  <si>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</si>
  <si>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</si>
  <si>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</si>
  <si>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</si>
  <si>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</si>
  <si>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</si>
  <si>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</si>
  <si>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</si>
  <si>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</si>
  <si>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</si>
  <si>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</si>
  <si>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</si>
  <si>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</si>
  <si>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</si>
  <si>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</si>
  <si>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</si>
  <si>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</si>
  <si>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</si>
  <si>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</si>
  <si>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</si>
  <si>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</si>
  <si>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</si>
  <si>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</si>
  <si>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</si>
  <si>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</si>
  <si>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</si>
  <si>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</si>
  <si>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</si>
  <si>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</si>
  <si>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</si>
  <si>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</si>
  <si>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</si>
  <si>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</si>
  <si>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</si>
  <si>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</si>
  <si>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</si>
  <si>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</si>
  <si>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</si>
  <si>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</si>
  <si>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</si>
  <si>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</si>
  <si>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</si>
  <si>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</si>
  <si>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</si>
  <si>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</si>
  <si>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</si>
  <si>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</si>
  <si>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</si>
  <si>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</si>
  <si>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</si>
  <si>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</si>
  <si>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</si>
  <si>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</si>
  <si>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</si>
  <si>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</si>
  <si>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</si>
  <si>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</si>
  <si>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</si>
  <si>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</si>
  <si>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</si>
  <si>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</si>
  <si>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</si>
  <si>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</si>
  <si>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</si>
  <si>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</si>
  <si>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</si>
  <si>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</si>
  <si>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</si>
  <si>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</si>
  <si>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</si>
  <si>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</si>
  <si>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</si>
  <si>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</si>
  <si>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</si>
  <si>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</si>
  <si>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</si>
  <si>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</si>
  <si>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</si>
  <si>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</si>
  <si>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</si>
  <si>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</si>
  <si>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</si>
  <si>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</si>
  <si>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</si>
  <si>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</si>
  <si>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</si>
  <si>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</si>
  <si>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</si>
  <si>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</si>
  <si>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</si>
  <si>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</si>
  <si>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</si>
  <si>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</si>
  <si>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</si>
  <si>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</si>
  <si>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</si>
  <si>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</si>
  <si>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</si>
  <si>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</si>
  <si>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</si>
  <si>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</si>
  <si>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</si>
  <si>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</si>
  <si>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</si>
  <si>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</si>
  <si>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</si>
  <si>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</si>
  <si>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</si>
  <si>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</si>
  <si>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</si>
  <si>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</si>
  <si>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</si>
  <si>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</si>
  <si>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</si>
  <si>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</si>
  <si>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</si>
  <si>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</si>
  <si>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</si>
  <si>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</si>
  <si>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</si>
  <si>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</si>
  <si>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</si>
  <si>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</si>
  <si>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</si>
  <si>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</si>
  <si>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</si>
  <si>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</si>
  <si>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</si>
  <si>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</si>
  <si>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</si>
  <si>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</si>
  <si>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</si>
  <si>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</si>
  <si>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</si>
  <si>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</si>
  <si>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</si>
  <si>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</si>
  <si>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</si>
  <si>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</si>
  <si>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</si>
  <si>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</si>
  <si>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</si>
  <si>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</si>
  <si>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</si>
  <si>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</si>
  <si>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</si>
  <si>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</si>
  <si>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</si>
  <si>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</si>
  <si>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</si>
  <si>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</si>
  <si>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</si>
  <si>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</si>
  <si>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</si>
  <si>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</si>
  <si>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</si>
  <si>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</si>
  <si>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</si>
  <si>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</si>
  <si>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</si>
  <si>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</si>
  <si>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</si>
  <si>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</si>
  <si>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</si>
  <si>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</si>
  <si>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</si>
  <si>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</si>
  <si>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</si>
  <si>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</si>
  <si>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</si>
  <si>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</si>
  <si>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</si>
  <si>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</si>
  <si>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</si>
  <si>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</si>
  <si>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</si>
  <si>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</si>
  <si>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</si>
  <si>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</si>
  <si>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</si>
  <si>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</si>
  <si>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</si>
  <si>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</si>
  <si>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</si>
  <si>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</si>
  <si>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</si>
  <si>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</si>
  <si>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</si>
  <si>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</si>
  <si>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</si>
  <si>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</si>
  <si>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</si>
  <si>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</si>
  <si>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</si>
  <si>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</si>
  <si>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</si>
  <si>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</si>
  <si>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</si>
  <si>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</si>
  <si>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</si>
  <si>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</si>
  <si>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</si>
  <si>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</si>
  <si>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</si>
  <si>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</si>
  <si>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</si>
  <si>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</si>
  <si>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</si>
  <si>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</si>
  <si>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</si>
  <si>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</si>
  <si>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</si>
  <si>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</si>
  <si>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</si>
  <si>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</si>
  <si>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</si>
  <si>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</si>
  <si>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</si>
  <si>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</si>
  <si>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</si>
  <si>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</si>
  <si>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</si>
  <si>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</si>
  <si>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</si>
  <si>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</si>
  <si>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</si>
  <si>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</si>
  <si>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</si>
  <si>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</si>
  <si>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</si>
  <si>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</si>
  <si>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</si>
  <si>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</si>
  <si>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</si>
  <si>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</si>
  <si>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</si>
  <si>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</si>
  <si>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</si>
  <si>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</si>
  <si>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</si>
  <si>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</si>
  <si>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</si>
  <si>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</si>
  <si>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</si>
  <si>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</si>
  <si>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</si>
  <si>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</si>
  <si>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</si>
  <si>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</si>
  <si>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</si>
  <si>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</si>
  <si>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</si>
  <si>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</si>
  <si>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</si>
  <si>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</si>
  <si>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</si>
  <si>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</si>
  <si>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</si>
  <si>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</si>
  <si>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</si>
  <si>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</si>
  <si>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</si>
  <si>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</si>
  <si>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</si>
  <si>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</si>
  <si>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</si>
  <si>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</si>
  <si>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</si>
  <si>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</si>
  <si>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</si>
  <si>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</si>
  <si>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</si>
  <si>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</si>
  <si>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</si>
  <si>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</si>
  <si>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</si>
  <si>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</si>
  <si>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</si>
  <si>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</si>
  <si>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</si>
  <si>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</si>
  <si>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</si>
  <si>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</si>
  <si>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</si>
  <si>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</si>
  <si>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</si>
  <si>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</si>
  <si>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</si>
  <si>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</si>
  <si>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</si>
  <si>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</si>
  <si>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</si>
  <si>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</si>
  <si>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</si>
  <si>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</si>
  <si>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</si>
  <si>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</si>
  <si>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</si>
  <si>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</si>
  <si>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</si>
  <si>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</si>
  <si>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</si>
  <si>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</si>
  <si>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</si>
  <si>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</si>
  <si>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</si>
  <si>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</si>
  <si>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</si>
  <si>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</si>
  <si>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</si>
  <si>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</si>
  <si>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</si>
  <si>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</si>
  <si>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</si>
  <si>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</si>
  <si>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</si>
  <si>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</si>
  <si>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</si>
  <si>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</si>
  <si>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</si>
  <si>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</si>
  <si>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</si>
  <si>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</si>
  <si>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</si>
  <si>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</si>
  <si>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</si>
  <si>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</si>
  <si>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</si>
  <si>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</si>
  <si>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</si>
  <si>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</si>
  <si>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</si>
  <si>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</si>
  <si>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</si>
  <si>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</si>
  <si>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</si>
  <si>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</si>
  <si>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</si>
  <si>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</si>
  <si>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</si>
  <si>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</si>
  <si>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</si>
  <si>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</si>
  <si>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</si>
  <si>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</si>
  <si>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</si>
  <si>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</si>
  <si>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</si>
  <si>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</si>
  <si>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</si>
  <si>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</si>
  <si>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</si>
  <si>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</si>
  <si>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</si>
  <si>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</si>
  <si>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</si>
  <si>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</si>
  <si>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</si>
  <si>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</si>
  <si>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</si>
  <si>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</si>
  <si>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</si>
  <si>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</si>
  <si>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</si>
  <si>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</si>
  <si>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</si>
  <si>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</si>
  <si>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</si>
  <si>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</si>
  <si>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</si>
  <si>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</si>
  <si>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</si>
  <si>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</si>
  <si>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</si>
  <si>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</si>
  <si>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</si>
  <si>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</si>
  <si>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</si>
  <si>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</si>
  <si>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</si>
  <si>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</si>
  <si>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</si>
  <si>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</si>
  <si>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</si>
  <si>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</si>
  <si>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</si>
  <si>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</si>
  <si>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</si>
  <si>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</si>
  <si>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</si>
  <si>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</si>
  <si>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</si>
  <si>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</si>
  <si>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</si>
  <si>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</si>
  <si>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</si>
  <si>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</si>
  <si>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</si>
  <si>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</si>
  <si>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</si>
  <si>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</si>
  <si>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</si>
  <si>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</si>
  <si>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</si>
  <si>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</si>
  <si>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</si>
  <si>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</si>
  <si>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</si>
  <si>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</si>
  <si>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</si>
  <si>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</si>
  <si>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</si>
  <si>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</si>
  <si>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</si>
  <si>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</si>
  <si>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</si>
  <si>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</si>
  <si>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</si>
  <si>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</si>
  <si>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</si>
  <si>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</si>
  <si>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</si>
  <si>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</si>
  <si>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</si>
  <si>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</si>
  <si>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</si>
  <si>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</si>
  <si>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</si>
  <si>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</si>
  <si>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</si>
  <si>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</si>
  <si>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</si>
  <si>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</si>
  <si>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</si>
  <si>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</si>
  <si>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</si>
  <si>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</si>
  <si>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</si>
  <si>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</si>
  <si>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</si>
  <si>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</si>
  <si>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</si>
  <si>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</si>
  <si>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</si>
  <si>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</si>
  <si>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</si>
  <si>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</si>
  <si>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</si>
  <si>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</si>
  <si>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</si>
  <si>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</si>
  <si>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</si>
  <si>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</si>
  <si>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</si>
  <si>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</si>
  <si>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</si>
  <si>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</si>
  <si>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</si>
  <si>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</si>
  <si>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</si>
  <si>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</si>
  <si>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</si>
  <si>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</si>
  <si>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</si>
  <si>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</si>
  <si>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</si>
  <si>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</si>
  <si>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</si>
  <si>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</si>
  <si>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</si>
  <si>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</si>
  <si>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</si>
  <si>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</si>
  <si>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</si>
  <si>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</si>
  <si>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</si>
  <si>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</si>
  <si>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</si>
  <si>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</si>
  <si>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</si>
  <si>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</si>
  <si>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</si>
  <si>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</si>
  <si>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</si>
  <si>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</si>
  <si>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</si>
  <si>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</si>
  <si>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</si>
  <si>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</si>
  <si>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</si>
  <si>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</si>
  <si>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</si>
  <si>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</si>
  <si>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</si>
  <si>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</si>
  <si>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</si>
  <si>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</si>
  <si>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</si>
  <si>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</si>
  <si>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</si>
  <si>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</si>
  <si>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</si>
  <si>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</si>
  <si>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</si>
  <si>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</si>
  <si>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</si>
  <si>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</si>
  <si>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</si>
  <si>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</si>
  <si>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</si>
  <si>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</si>
  <si>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</si>
  <si>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</si>
  <si>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</si>
  <si>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</si>
  <si>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</si>
  <si>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</si>
  <si>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</si>
  <si>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</si>
  <si>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</si>
  <si>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</si>
  <si>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</si>
  <si>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</si>
  <si>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</si>
  <si>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</si>
  <si>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</si>
  <si>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</si>
  <si>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</si>
  <si>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</si>
  <si>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</si>
  <si>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</si>
  <si>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</si>
  <si>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</si>
  <si>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</si>
  <si>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</si>
  <si>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</si>
  <si>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</si>
  <si>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</si>
  <si>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</si>
  <si>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</si>
  <si>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</si>
  <si>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</si>
  <si>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</si>
  <si>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</si>
  <si>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</si>
  <si>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</si>
  <si>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</si>
  <si>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</si>
  <si>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</si>
  <si>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</si>
  <si>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</si>
  <si>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</si>
  <si>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</si>
  <si>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</si>
  <si>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</si>
  <si>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</si>
  <si>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</si>
  <si>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</si>
  <si>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</si>
  <si>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</si>
  <si>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</si>
  <si>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</si>
  <si>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</si>
  <si>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</si>
  <si>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</si>
  <si>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</si>
  <si>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</si>
  <si>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</si>
  <si>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</si>
  <si>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</si>
  <si>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</si>
  <si>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</si>
  <si>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</si>
  <si>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</si>
  <si>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</si>
  <si>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</si>
  <si>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</si>
  <si>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</si>
  <si>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</si>
  <si>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</si>
  <si>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</si>
  <si>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</si>
  <si>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</si>
  <si>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</si>
  <si>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</si>
  <si>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</si>
  <si>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</si>
  <si>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</si>
  <si>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</si>
  <si>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</si>
  <si>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</si>
  <si>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</si>
  <si>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</si>
  <si>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</si>
  <si>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</si>
  <si>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</si>
  <si>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</si>
  <si>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</si>
  <si>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</si>
  <si>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</si>
  <si>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</si>
  <si>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</si>
  <si>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</si>
  <si>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</si>
  <si>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</si>
  <si>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</si>
  <si>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</si>
  <si>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</si>
  <si>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</si>
  <si>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</si>
  <si>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</si>
  <si>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</si>
  <si>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</si>
  <si>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</si>
  <si>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</si>
  <si>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</si>
  <si>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</si>
  <si>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</si>
  <si>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</si>
  <si>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</si>
  <si>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</si>
  <si>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</si>
  <si>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</si>
  <si>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</si>
  <si>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</si>
  <si>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</si>
  <si>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</si>
  <si>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</si>
  <si>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</si>
  <si>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</si>
  <si>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</si>
  <si>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</si>
  <si>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</si>
  <si>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</si>
  <si>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</si>
  <si>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</si>
  <si>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</si>
  <si>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</si>
  <si>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</si>
  <si>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</si>
  <si>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</si>
  <si>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</si>
  <si>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</si>
  <si>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</si>
  <si>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</si>
  <si>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</si>
  <si>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</si>
  <si>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</si>
  <si>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</si>
  <si>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</si>
  <si>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</si>
  <si>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</si>
  <si>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</si>
  <si>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</si>
  <si>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</si>
  <si>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</si>
  <si>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</si>
  <si>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</si>
  <si>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</si>
  <si>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</si>
  <si>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</si>
  <si>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</si>
  <si>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</si>
  <si>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</si>
  <si>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</si>
  <si>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</si>
  <si>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</si>
  <si>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</si>
  <si>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</si>
  <si>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</si>
  <si>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</si>
  <si>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</si>
  <si>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</si>
  <si>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</si>
  <si>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</si>
  <si>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</si>
  <si>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</si>
  <si>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</si>
  <si>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</si>
  <si>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</si>
  <si>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</si>
  <si>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</si>
  <si>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</si>
  <si>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</si>
  <si>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</si>
  <si>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</si>
  <si>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</si>
  <si>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</si>
  <si>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</si>
  <si>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</si>
  <si>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</si>
  <si>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</si>
  <si>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</si>
  <si>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</si>
  <si>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</si>
  <si>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</si>
  <si>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</si>
  <si>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</si>
  <si>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</si>
  <si>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</si>
  <si>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</si>
  <si>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</si>
  <si>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</si>
  <si>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</si>
  <si>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</si>
  <si>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</si>
  <si>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</si>
  <si>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</si>
  <si>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</si>
  <si>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</si>
  <si>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</si>
  <si>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</si>
  <si>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</si>
  <si>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</si>
  <si>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</si>
  <si>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</si>
  <si>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</si>
  <si>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</si>
  <si>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</si>
  <si>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</si>
  <si>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</si>
  <si>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</si>
  <si>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</si>
  <si>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</si>
  <si>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</si>
  <si>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</si>
  <si>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</si>
  <si>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</si>
  <si>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</si>
  <si>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</si>
  <si>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</si>
  <si>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</si>
  <si>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</si>
  <si>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</si>
  <si>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</si>
  <si>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</si>
  <si>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</si>
  <si>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</si>
  <si>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</si>
  <si>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</si>
  <si>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</si>
  <si>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</si>
  <si>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</si>
  <si>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</si>
  <si>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</si>
  <si>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</si>
  <si>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</si>
  <si>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</si>
  <si>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</si>
  <si>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</si>
  <si>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</si>
  <si>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</si>
  <si>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</si>
  <si>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</si>
  <si>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</si>
  <si>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</si>
  <si>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</si>
  <si>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</si>
  <si>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</si>
  <si>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</si>
  <si>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</si>
  <si>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</si>
  <si>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</si>
  <si>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</si>
  <si>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</si>
  <si>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</si>
  <si>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</si>
  <si>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</si>
  <si>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</si>
  <si>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</si>
  <si>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</si>
  <si>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</si>
  <si>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</si>
  <si>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</si>
  <si>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</si>
  <si>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</si>
  <si>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</si>
  <si>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</si>
  <si>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</si>
  <si>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</si>
  <si>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</si>
  <si>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</si>
  <si>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</si>
  <si>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</si>
  <si>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</si>
  <si>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</si>
  <si>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</si>
  <si>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</si>
  <si>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</si>
  <si>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</si>
  <si>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</si>
  <si>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</si>
  <si>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</si>
  <si>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</si>
  <si>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</si>
  <si>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</si>
  <si>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</si>
  <si>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</si>
  <si>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</si>
  <si>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</si>
  <si>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</si>
  <si>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</si>
  <si>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</si>
  <si>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</si>
  <si>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</si>
  <si>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</si>
  <si>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</si>
  <si>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</si>
  <si>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</si>
  <si>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</si>
  <si>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</si>
  <si>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</si>
  <si>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</si>
  <si>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</si>
  <si>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</si>
  <si>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</si>
  <si>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</si>
  <si>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</si>
  <si>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</si>
  <si>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</si>
  <si>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</si>
  <si>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</si>
  <si>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</si>
  <si>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</si>
  <si>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</si>
  <si>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</si>
  <si>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</si>
  <si>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</si>
  <si>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</si>
  <si>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</si>
  <si>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</si>
  <si>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</si>
  <si>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</si>
  <si>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</si>
  <si>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</si>
  <si>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</si>
  <si>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</si>
  <si>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</si>
  <si>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</si>
  <si>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</si>
  <si>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</si>
  <si>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</si>
  <si>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</si>
  <si>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</si>
  <si>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</si>
  <si>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</si>
  <si>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</si>
  <si>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</si>
  <si>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</si>
  <si>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</si>
  <si>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</si>
  <si>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</si>
  <si>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</si>
  <si>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</si>
  <si>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</si>
  <si>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</si>
  <si>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</si>
  <si>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</si>
  <si>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</si>
  <si>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</si>
  <si>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</si>
  <si>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</si>
  <si>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</si>
  <si>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</si>
  <si>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</si>
  <si>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</si>
  <si>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</si>
  <si>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</si>
  <si>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</si>
  <si>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</si>
  <si>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</si>
  <si>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</si>
  <si>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</si>
  <si>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</si>
  <si>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</si>
  <si>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</si>
  <si>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</si>
  <si>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</si>
  <si>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</si>
  <si>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</si>
  <si>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</si>
  <si>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</si>
  <si>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</si>
  <si>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</si>
  <si>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</si>
  <si>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</si>
  <si>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</si>
  <si>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</si>
  <si>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</si>
  <si>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</si>
  <si>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</si>
  <si>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</si>
  <si>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</si>
  <si>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</si>
  <si>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</si>
  <si>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</si>
  <si>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</si>
  <si>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</si>
  <si>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</si>
  <si>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</si>
  <si>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</si>
  <si>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</si>
  <si>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</si>
  <si>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</si>
  <si>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</si>
  <si>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</si>
  <si>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</si>
  <si>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</si>
  <si>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</si>
  <si>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</si>
  <si>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</si>
  <si>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</si>
  <si>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</si>
  <si>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</si>
  <si>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</si>
  <si>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</si>
  <si>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</si>
  <si>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</si>
  <si>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</si>
  <si>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</si>
  <si>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</si>
  <si>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</si>
  <si>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</si>
  <si>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</si>
  <si>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</si>
  <si>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</si>
  <si>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</si>
  <si>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</si>
  <si>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</si>
  <si>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</si>
  <si>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</si>
  <si>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</si>
  <si>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</si>
  <si>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</si>
  <si>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</si>
  <si>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</si>
  <si>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</si>
  <si>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</si>
  <si>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</si>
  <si>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</si>
  <si>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</si>
  <si>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</si>
  <si>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</si>
  <si>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</si>
  <si>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</si>
  <si>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</si>
  <si>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</si>
  <si>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</si>
  <si>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</si>
  <si>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</si>
  <si>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</si>
  <si>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</si>
  <si>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</si>
  <si>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</si>
  <si>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</si>
  <si>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</si>
  <si>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</si>
  <si>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</si>
  <si>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</si>
  <si>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</si>
  <si>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</si>
  <si>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</si>
  <si>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</si>
  <si>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</si>
  <si>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</si>
  <si>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</si>
  <si>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</si>
  <si>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</si>
  <si>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</si>
  <si>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</si>
  <si>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</si>
  <si>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</si>
  <si>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</si>
  <si>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</si>
  <si>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</si>
  <si>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</si>
  <si>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</si>
  <si>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</si>
  <si>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</si>
  <si>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</si>
  <si>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</si>
  <si>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</si>
  <si>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</si>
  <si>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</si>
  <si>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</si>
  <si>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</si>
  <si>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</si>
  <si>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</si>
  <si>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</si>
  <si>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</si>
  <si>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</si>
  <si>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</si>
  <si>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</si>
  <si>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</si>
  <si>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</si>
  <si>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</si>
  <si>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</si>
  <si>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</si>
  <si>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</si>
  <si>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</si>
  <si>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</si>
  <si>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</si>
  <si>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</si>
  <si>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</si>
  <si>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</si>
  <si>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</si>
  <si>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</si>
  <si>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</si>
  <si>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</si>
  <si>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</si>
  <si>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</si>
  <si>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</si>
  <si>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</si>
  <si>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</si>
  <si>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</si>
  <si>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</si>
  <si>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</si>
  <si>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</si>
  <si>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</si>
  <si>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</si>
  <si>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</si>
  <si>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</si>
  <si>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</si>
  <si>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</si>
  <si>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</si>
  <si>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</si>
  <si>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</si>
  <si>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</si>
  <si>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</si>
  <si>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</si>
  <si>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</si>
  <si>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</si>
  <si>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</si>
  <si>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</si>
  <si>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</si>
  <si>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</si>
  <si>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</si>
  <si>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</si>
  <si>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</si>
  <si>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</si>
  <si>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</si>
  <si>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</si>
  <si>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</si>
  <si>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</si>
  <si>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</si>
  <si>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</si>
  <si>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</si>
  <si>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</si>
  <si>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</si>
  <si>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</si>
  <si>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</si>
  <si>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</si>
  <si>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</si>
  <si>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</si>
  <si>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</si>
  <si>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</si>
  <si>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</si>
  <si>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</si>
  <si>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</si>
  <si>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</si>
  <si>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</si>
  <si>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</si>
  <si>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</si>
  <si>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</si>
  <si>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</si>
  <si>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</si>
  <si>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</si>
  <si>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</si>
  <si>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</si>
  <si>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</si>
  <si>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</si>
  <si>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</si>
  <si>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</si>
  <si>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</si>
  <si>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</si>
  <si>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</si>
  <si>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</si>
  <si>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</si>
  <si>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</si>
  <si>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</si>
  <si>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</si>
  <si>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</si>
  <si>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</si>
  <si>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</si>
  <si>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</si>
  <si>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</si>
  <si>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</si>
  <si>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</si>
  <si>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</si>
  <si>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</si>
  <si>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</si>
  <si>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</si>
  <si>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</si>
  <si>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</si>
  <si>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</si>
  <si>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</si>
  <si>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</si>
  <si>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</si>
  <si>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</si>
  <si>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</si>
  <si>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</si>
  <si>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</si>
  <si>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</si>
  <si>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</si>
  <si>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</si>
  <si>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</si>
  <si>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</si>
  <si>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</si>
  <si>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</si>
  <si>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</si>
  <si>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</si>
  <si>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</si>
  <si>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</si>
  <si>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</si>
  <si>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</si>
  <si>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</si>
  <si>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</si>
  <si>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</si>
  <si>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</si>
  <si>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</si>
  <si>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</si>
  <si>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</si>
  <si>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</si>
  <si>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</si>
  <si>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</si>
  <si>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</si>
  <si>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</si>
  <si>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</si>
  <si>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</si>
  <si>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</si>
  <si>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</si>
  <si>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</si>
  <si>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</si>
  <si>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</si>
  <si>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</si>
  <si>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</si>
  <si>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</si>
  <si>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</si>
  <si>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</si>
  <si>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</si>
  <si>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</si>
  <si>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</si>
  <si>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</si>
  <si>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</si>
  <si>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</si>
  <si>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</si>
  <si>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</si>
  <si>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</si>
  <si>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</si>
  <si>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</si>
  <si>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</si>
  <si>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</si>
  <si>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</si>
  <si>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</si>
  <si>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</si>
  <si>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</si>
  <si>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</si>
  <si>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</si>
  <si>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</si>
  <si>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</si>
  <si>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</si>
  <si>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</si>
  <si>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</si>
  <si>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</si>
  <si>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</si>
  <si>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</si>
  <si>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</si>
  <si>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</si>
  <si>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</si>
  <si>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</si>
  <si>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</si>
  <si>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</si>
  <si>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</si>
  <si>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</si>
  <si>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</si>
  <si>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</si>
  <si>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</si>
  <si>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</si>
  <si>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</si>
  <si>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</si>
  <si>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</si>
  <si>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</si>
  <si>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</si>
  <si>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</si>
  <si>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</si>
  <si>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</si>
  <si>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</si>
  <si>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</si>
  <si>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</si>
  <si>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</si>
  <si>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</si>
  <si>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</si>
  <si>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</si>
  <si>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</si>
  <si>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</si>
  <si>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</si>
  <si>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</si>
  <si>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</si>
  <si>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</si>
  <si>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</si>
  <si>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</si>
  <si>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</si>
  <si>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</si>
  <si>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</si>
  <si>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</si>
  <si>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</si>
  <si>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</si>
  <si>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</si>
  <si>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</si>
  <si>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</si>
  <si>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</si>
  <si>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</si>
  <si>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</si>
  <si>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</si>
  <si>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</si>
  <si>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</si>
  <si>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</si>
  <si>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</si>
  <si>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</si>
  <si>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</si>
  <si>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</si>
  <si>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</si>
  <si>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</si>
  <si>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</si>
  <si>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</si>
  <si>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</si>
  <si>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</si>
  <si>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</si>
  <si>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</si>
  <si>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</si>
  <si>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</si>
  <si>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</si>
  <si>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</si>
  <si>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</si>
  <si>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</si>
  <si>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</si>
  <si>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</si>
  <si>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</si>
  <si>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</si>
  <si>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</si>
  <si>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</si>
  <si>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</si>
  <si>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</si>
  <si>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</si>
  <si>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</si>
  <si>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</si>
  <si>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</si>
  <si>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</si>
  <si>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</si>
  <si>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</si>
  <si>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</si>
  <si>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</si>
  <si>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</si>
  <si>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</si>
  <si>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</si>
  <si>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</si>
  <si>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</si>
  <si>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</si>
  <si>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</si>
  <si>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</si>
  <si>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</si>
  <si>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</si>
  <si>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</si>
  <si>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</si>
  <si>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</si>
  <si>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</si>
  <si>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</si>
  <si>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</si>
  <si>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</si>
  <si>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</si>
  <si>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</si>
  <si>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</si>
  <si>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</si>
  <si>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</si>
  <si>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</si>
  <si>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</si>
  <si>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</si>
  <si>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</si>
  <si>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</si>
  <si>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</si>
  <si>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</si>
  <si>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</si>
  <si>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</si>
  <si>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</si>
  <si>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</si>
  <si>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</si>
  <si>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</si>
  <si>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</si>
  <si>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</si>
  <si>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</si>
  <si>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</si>
  <si>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</si>
  <si>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</si>
  <si>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</si>
  <si>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</si>
  <si>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</si>
  <si>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</si>
  <si>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</si>
  <si>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</si>
  <si>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</si>
  <si>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</si>
  <si>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</si>
  <si>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</si>
  <si>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</si>
  <si>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</si>
  <si>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</si>
  <si>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</si>
  <si>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</si>
  <si>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</si>
  <si>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</si>
  <si>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</si>
  <si>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</si>
  <si>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</si>
  <si>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</si>
  <si>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</si>
  <si>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</si>
  <si>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</si>
  <si>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</si>
  <si>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</si>
  <si>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</si>
  <si>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</si>
  <si>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</si>
  <si>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</si>
  <si>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</si>
  <si>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</si>
  <si>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</si>
  <si>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</si>
  <si>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</si>
  <si>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</si>
  <si>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</si>
  <si>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</si>
  <si>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</si>
  <si>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</si>
  <si>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</si>
  <si>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</si>
  <si>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</si>
  <si>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</si>
  <si>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</si>
  <si>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</si>
  <si>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</si>
  <si>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</si>
  <si>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</si>
  <si>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</si>
  <si>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</si>
  <si>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</si>
  <si>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</si>
  <si>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</si>
  <si>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</si>
  <si>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</si>
  <si>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</si>
  <si>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</si>
  <si>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</si>
  <si>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</si>
  <si>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</si>
  <si>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</si>
  <si>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</si>
  <si>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</si>
  <si>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</si>
  <si>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</si>
  <si>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</si>
  <si>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</si>
  <si>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</si>
  <si>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</si>
  <si>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</si>
  <si>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</si>
  <si>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</si>
  <si>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</si>
  <si>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</si>
  <si>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</si>
  <si>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</si>
  <si>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</si>
  <si>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</si>
  <si>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</si>
  <si>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</si>
  <si>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</si>
  <si>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</si>
  <si>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</si>
  <si>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</si>
  <si>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</si>
  <si>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</si>
  <si>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</si>
  <si>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</si>
  <si>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</si>
  <si>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</si>
  <si>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</si>
  <si>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</si>
  <si>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</si>
  <si>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</si>
  <si>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</si>
  <si>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</si>
  <si>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</si>
  <si>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</si>
  <si>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</si>
  <si>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</si>
  <si>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</si>
  <si>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</si>
  <si>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</si>
  <si>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</si>
  <si>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</si>
  <si>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</si>
  <si>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</si>
  <si>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</si>
  <si>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</si>
  <si>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</si>
  <si>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</si>
  <si>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</si>
  <si>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</si>
  <si>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</si>
  <si>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</si>
  <si>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</si>
  <si>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</si>
  <si>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</si>
  <si>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</si>
  <si>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</si>
  <si>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</si>
  <si>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</si>
  <si>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</si>
  <si>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</si>
  <si>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</si>
  <si>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</si>
  <si>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</si>
  <si>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</si>
  <si>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</si>
  <si>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</si>
  <si>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</si>
  <si>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</si>
  <si>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</si>
  <si>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</si>
  <si>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</si>
  <si>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</si>
  <si>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</si>
  <si>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</si>
  <si>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</si>
  <si>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</si>
  <si>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</si>
  <si>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</si>
  <si>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</si>
  <si>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</si>
  <si>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</si>
  <si>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</si>
  <si>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</si>
  <si>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</si>
  <si>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</si>
  <si>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</si>
  <si>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</si>
  <si>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</si>
  <si>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</si>
  <si>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</si>
  <si>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</si>
  <si>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</si>
  <si>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</si>
  <si>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</si>
  <si>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</si>
  <si>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</si>
  <si>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</si>
  <si>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</si>
  <si>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</si>
  <si>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</si>
  <si>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</si>
  <si>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</si>
  <si>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</si>
  <si>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</si>
  <si>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</si>
  <si>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</si>
  <si>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</si>
  <si>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</si>
  <si>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</si>
  <si>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</si>
  <si>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</si>
  <si>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</si>
  <si>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</si>
  <si>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</si>
  <si>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</si>
  <si>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</si>
  <si>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</si>
  <si>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</si>
  <si>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</si>
  <si>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</si>
  <si>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</si>
  <si>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</si>
  <si>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</si>
  <si>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</si>
  <si>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</si>
  <si>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</si>
  <si>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</si>
  <si>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</si>
  <si>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</si>
  <si>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</si>
  <si>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</si>
  <si>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</si>
  <si>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</si>
  <si>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</si>
  <si>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</si>
  <si>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</si>
  <si>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</si>
  <si>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</si>
  <si>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</si>
  <si>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</si>
  <si>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</si>
  <si>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</si>
  <si>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</si>
  <si>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</si>
  <si>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</si>
  <si>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</si>
  <si>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</si>
  <si>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</si>
  <si>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</si>
  <si>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</si>
  <si>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</si>
  <si>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</si>
  <si>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</si>
  <si>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</si>
  <si>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</si>
  <si>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</si>
  <si>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</si>
  <si>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</si>
  <si>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</si>
  <si>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</si>
  <si>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</si>
  <si>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</si>
  <si>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</si>
  <si>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</si>
  <si>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</si>
  <si>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</si>
  <si>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</si>
  <si>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</si>
  <si>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</si>
  <si>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</si>
  <si>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</si>
  <si>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</si>
  <si>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</si>
  <si>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</si>
  <si>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</si>
  <si>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</si>
  <si>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</si>
  <si>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</si>
  <si>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</si>
  <si>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</si>
  <si>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</si>
  <si>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</si>
  <si>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</si>
  <si>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</si>
  <si>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</si>
  <si>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</si>
  <si>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</si>
  <si>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</si>
  <si>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</si>
  <si>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</si>
  <si>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</si>
  <si>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</si>
  <si>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</si>
  <si>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</si>
  <si>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</si>
  <si>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</si>
  <si>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</si>
  <si>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</si>
  <si>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</si>
  <si>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</si>
  <si>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</si>
  <si>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</si>
  <si>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</si>
  <si>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</si>
  <si>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</si>
  <si>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</si>
  <si>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</si>
  <si>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</si>
  <si>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</si>
  <si>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</si>
  <si>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</si>
  <si>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</si>
  <si>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</si>
  <si>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</si>
  <si>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</si>
  <si>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</si>
  <si>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</si>
  <si>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</si>
  <si>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</si>
  <si>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</si>
  <si>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</si>
  <si>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</si>
  <si>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</si>
  <si>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</si>
  <si>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</si>
  <si>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</si>
  <si>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</si>
  <si>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</si>
  <si>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</si>
  <si>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</si>
  <si>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</si>
  <si>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</si>
  <si>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</si>
  <si>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</si>
  <si>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</si>
  <si>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</si>
  <si>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</si>
  <si>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</si>
  <si>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</si>
  <si>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</si>
  <si>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</si>
  <si>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</si>
  <si>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</si>
  <si>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</si>
  <si>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</si>
  <si>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</si>
  <si>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</si>
  <si>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</si>
  <si>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</si>
  <si>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</si>
  <si>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</si>
  <si>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</si>
  <si>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</si>
  <si>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</si>
  <si>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</si>
  <si>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</si>
  <si>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</si>
  <si>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</si>
  <si>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</si>
  <si>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</si>
  <si>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</si>
  <si>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</si>
  <si>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</si>
  <si>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</si>
  <si>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</si>
  <si>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</si>
  <si>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</si>
  <si>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</si>
  <si>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</si>
  <si>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</si>
  <si>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</si>
  <si>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</si>
  <si>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</si>
  <si>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</si>
  <si>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</si>
  <si>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</si>
  <si>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</si>
  <si>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</si>
  <si>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</si>
  <si>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</si>
  <si>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</si>
  <si>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</si>
  <si>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</si>
  <si>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</si>
  <si>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</si>
  <si>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</si>
  <si>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</si>
  <si>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</si>
  <si>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</si>
  <si>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</si>
  <si>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</si>
  <si>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</si>
  <si>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</si>
  <si>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</si>
  <si>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</si>
  <si>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</si>
  <si>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</si>
  <si>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</si>
  <si>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</si>
  <si>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</si>
  <si>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</si>
  <si>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</si>
  <si>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</si>
  <si>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</si>
  <si>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</si>
  <si>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</si>
  <si>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</si>
  <si>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</si>
  <si>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</si>
  <si>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</si>
  <si>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</si>
  <si>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</si>
  <si>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</si>
  <si>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</si>
  <si>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</si>
  <si>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</si>
  <si>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</si>
  <si>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</si>
  <si>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</si>
  <si>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</si>
  <si>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</si>
  <si>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</si>
  <si>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</si>
  <si>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</si>
  <si>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</si>
  <si>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</si>
  <si>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</si>
  <si>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</si>
  <si>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</si>
  <si>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</si>
  <si>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</si>
  <si>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</si>
  <si>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</si>
  <si>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</si>
  <si>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</si>
  <si>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</si>
  <si>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</si>
  <si>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</si>
  <si>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</si>
  <si>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</si>
  <si>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</si>
  <si>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</si>
  <si>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</si>
  <si>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</si>
  <si>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</si>
  <si>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</si>
  <si>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</si>
  <si>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</si>
  <si>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</si>
  <si>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</si>
  <si>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</si>
  <si>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</si>
  <si>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</si>
  <si>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</si>
  <si>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</si>
  <si>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</si>
  <si>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</si>
  <si>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</si>
  <si>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</si>
  <si>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</si>
  <si>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</si>
  <si>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</si>
  <si>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</si>
  <si>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</si>
  <si>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</si>
  <si>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</si>
  <si>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</si>
  <si>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</si>
  <si>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</si>
  <si>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</si>
  <si>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</si>
  <si>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</si>
  <si>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</si>
  <si>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</si>
  <si>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</si>
  <si>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</si>
  <si>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</si>
  <si>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</si>
  <si>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</si>
  <si>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</si>
  <si>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</si>
  <si>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</si>
  <si>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</si>
  <si>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</si>
  <si>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</si>
  <si>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</si>
  <si>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</si>
  <si>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</si>
  <si>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</si>
  <si>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</si>
  <si>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</si>
  <si>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</si>
  <si>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</si>
  <si>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</si>
  <si>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</si>
  <si>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</si>
  <si>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</si>
  <si>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</si>
  <si>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</si>
  <si>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</si>
  <si>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</si>
  <si>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</si>
  <si>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</si>
  <si>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</si>
  <si>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</si>
  <si>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</si>
  <si>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</si>
  <si>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</si>
  <si>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</si>
  <si>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</si>
  <si>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</si>
  <si>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</si>
  <si>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</si>
  <si>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</si>
  <si>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</si>
  <si>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</si>
  <si>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</si>
  <si>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</si>
  <si>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</si>
  <si>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</si>
  <si>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</si>
  <si>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</si>
  <si>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</si>
  <si>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</si>
  <si>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</si>
  <si>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</si>
  <si>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</si>
  <si>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</si>
  <si>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</si>
  <si>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</si>
  <si>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</si>
  <si>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</si>
  <si>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</si>
  <si>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</si>
  <si>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</si>
  <si>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</si>
  <si>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</si>
  <si>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</si>
  <si>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</si>
  <si>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</si>
  <si>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</si>
  <si>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</si>
  <si>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</si>
  <si>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</si>
  <si>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</si>
  <si>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</si>
  <si>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</si>
  <si>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</si>
  <si>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</si>
  <si>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</si>
  <si>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</si>
  <si>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</si>
  <si>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</si>
  <si>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</si>
  <si>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</si>
  <si>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</si>
  <si>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</si>
  <si>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</si>
  <si>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</si>
  <si>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</si>
  <si>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</si>
  <si>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</si>
  <si>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</si>
  <si>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</si>
  <si>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</si>
  <si>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</si>
  <si>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</si>
  <si>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</si>
  <si>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</si>
  <si>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</si>
  <si>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</si>
  <si>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</si>
  <si>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</si>
  <si>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</si>
  <si>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</si>
  <si>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</si>
  <si>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</si>
  <si>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</si>
  <si>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</si>
  <si>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</si>
  <si>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</si>
  <si>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</si>
  <si>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</si>
  <si>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</si>
  <si>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</si>
  <si>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</si>
  <si>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</si>
  <si>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</si>
  <si>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</si>
  <si>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</si>
  <si>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</si>
  <si>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</si>
  <si>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</si>
  <si>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</si>
  <si>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</si>
  <si>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</si>
  <si>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</si>
  <si>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</si>
  <si>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</si>
  <si>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</si>
  <si>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</si>
  <si>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</si>
  <si>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</si>
  <si>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</si>
  <si>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</si>
  <si>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</si>
  <si>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</si>
  <si>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</si>
  <si>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</si>
  <si>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</si>
  <si>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</si>
  <si>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</si>
  <si>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</si>
  <si>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</si>
  <si>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</si>
  <si>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</si>
  <si>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</si>
  <si>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</si>
  <si>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</si>
  <si>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</si>
  <si>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</si>
  <si>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</si>
  <si>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</si>
  <si>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</si>
  <si>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</si>
  <si>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</si>
  <si>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</si>
  <si>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</si>
  <si>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</si>
  <si>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</si>
  <si>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</si>
  <si>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</si>
  <si>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</si>
  <si>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</si>
  <si>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</si>
  <si>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</si>
  <si>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</si>
  <si>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</si>
  <si>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</si>
  <si>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</si>
  <si>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</si>
  <si>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</si>
  <si>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</si>
  <si>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</si>
  <si>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</si>
  <si>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</si>
  <si>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</si>
  <si>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</si>
  <si>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</si>
  <si>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</si>
  <si>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</si>
  <si>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</si>
  <si>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</si>
  <si>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</si>
  <si>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</si>
  <si>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</si>
  <si>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</si>
  <si>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</si>
  <si>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</si>
  <si>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</si>
  <si>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</si>
  <si>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</si>
  <si>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</si>
  <si>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</si>
  <si>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</si>
  <si>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</si>
  <si>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</si>
  <si>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</si>
  <si>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</si>
  <si>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</si>
  <si>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</si>
  <si>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</si>
  <si>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</si>
  <si>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</si>
  <si>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</si>
  <si>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</si>
  <si>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</si>
  <si>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</si>
  <si>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</si>
  <si>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</si>
  <si>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</si>
  <si>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</si>
  <si>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</si>
  <si>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</si>
  <si>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</si>
  <si>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</si>
  <si>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</si>
  <si>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</si>
  <si>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</si>
  <si>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</si>
  <si>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</si>
  <si>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</si>
  <si>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</si>
  <si>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</si>
  <si>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</si>
  <si>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</si>
  <si>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</si>
  <si>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</si>
  <si>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</si>
  <si>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</si>
  <si>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</si>
  <si>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</si>
  <si>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</si>
  <si>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</si>
  <si>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</si>
  <si>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</si>
  <si>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</si>
  <si>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</si>
  <si>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</si>
  <si>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</si>
  <si>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</si>
  <si>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</si>
  <si>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</si>
  <si>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</si>
  <si>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</si>
  <si>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</si>
  <si>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</si>
  <si>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</si>
  <si>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</si>
  <si>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</si>
  <si>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</si>
  <si>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</si>
  <si>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</si>
  <si>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</si>
  <si>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</si>
  <si>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</si>
  <si>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</si>
  <si>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</si>
  <si>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</si>
  <si>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</si>
  <si>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</si>
  <si>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</si>
  <si>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</si>
  <si>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</si>
  <si>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</si>
  <si>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</si>
  <si>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</si>
  <si>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</si>
  <si>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</si>
  <si>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</si>
  <si>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</si>
  <si>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</si>
  <si>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</si>
  <si>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</si>
  <si>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</si>
  <si>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</si>
  <si>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</si>
  <si>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</si>
  <si>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</si>
  <si>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</si>
  <si>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</si>
  <si>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</si>
  <si>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</si>
  <si>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</si>
  <si>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</si>
  <si>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</si>
  <si>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</si>
  <si>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</si>
  <si>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</si>
  <si>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</si>
  <si>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</si>
  <si>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</si>
  <si>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</si>
  <si>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</si>
  <si>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</si>
  <si>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</si>
  <si>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</si>
  <si>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</si>
  <si>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</si>
  <si>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</si>
  <si>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</si>
  <si>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</si>
  <si>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</si>
  <si>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</si>
  <si>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</si>
  <si>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</si>
  <si>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</si>
  <si>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</si>
  <si>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</si>
  <si>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</si>
  <si>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</si>
  <si>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</si>
  <si>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</si>
  <si>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</si>
  <si>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</si>
  <si>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</si>
  <si>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</si>
  <si>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</si>
  <si>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</si>
  <si>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</si>
  <si>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</si>
  <si>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</si>
  <si>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</si>
  <si>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</si>
  <si>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</si>
  <si>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</si>
  <si>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</si>
  <si>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</si>
  <si>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</si>
  <si>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</si>
  <si>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</si>
  <si>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</si>
  <si>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</si>
  <si>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</si>
  <si>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</si>
  <si>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</si>
  <si>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</si>
  <si>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</si>
  <si>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</si>
  <si>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</si>
  <si>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</si>
  <si>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</si>
  <si>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</si>
  <si>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</si>
  <si>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</si>
  <si>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</si>
  <si>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</si>
  <si>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</si>
  <si>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</si>
  <si>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</si>
  <si>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</si>
  <si>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</si>
  <si>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</si>
  <si>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</si>
  <si>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</si>
  <si>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</si>
  <si>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</si>
  <si>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</si>
  <si>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</si>
  <si>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</si>
  <si>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</si>
  <si>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</si>
  <si>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</si>
  <si>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</si>
  <si>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</si>
  <si>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</si>
  <si>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</si>
  <si>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</si>
  <si>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</si>
  <si>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</si>
  <si>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</si>
  <si>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</si>
  <si>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</si>
  <si>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</si>
  <si>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</si>
  <si>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</si>
  <si>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</si>
  <si>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</si>
  <si>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</si>
  <si>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</si>
  <si>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</si>
  <si>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</si>
  <si>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</si>
  <si>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</si>
  <si>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</si>
  <si>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</si>
  <si>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</si>
  <si>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</si>
  <si>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</si>
  <si>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</si>
  <si>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</si>
  <si>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</si>
  <si>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</si>
  <si>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</si>
  <si>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</si>
  <si>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</si>
  <si>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</si>
  <si>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</si>
  <si>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</si>
  <si>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</si>
  <si>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</si>
  <si>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</si>
  <si>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</si>
  <si>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</si>
  <si>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</si>
  <si>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</si>
  <si>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</si>
  <si>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</si>
  <si>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</si>
  <si>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</si>
  <si>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</si>
  <si>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</si>
  <si>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</si>
  <si>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</si>
  <si>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</si>
  <si>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</si>
  <si>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</si>
  <si>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</si>
  <si>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</si>
  <si>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</si>
  <si>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</si>
  <si>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</si>
  <si>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</si>
  <si>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</si>
  <si>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</si>
  <si>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</si>
  <si>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</si>
  <si>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</si>
  <si>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</si>
  <si>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</si>
  <si>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</si>
  <si>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</si>
  <si>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</si>
  <si>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</si>
  <si>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</si>
  <si>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</si>
  <si>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</si>
  <si>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</si>
  <si>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</si>
  <si>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</si>
  <si>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</si>
  <si>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</si>
  <si>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</si>
  <si>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</si>
  <si>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</si>
  <si>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</si>
  <si>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</si>
  <si>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</si>
  <si>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</si>
  <si>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</si>
  <si>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</si>
  <si>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</si>
  <si>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</si>
  <si>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</si>
  <si>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</si>
  <si>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</si>
  <si>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</si>
  <si>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</si>
  <si>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</si>
  <si>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</si>
  <si>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</si>
  <si>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</si>
  <si>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</si>
  <si>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</si>
  <si>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</si>
  <si>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</si>
  <si>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</si>
  <si>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</si>
  <si>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</si>
  <si>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</si>
  <si>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</si>
  <si>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</si>
  <si>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</si>
  <si>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</si>
  <si>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</si>
  <si>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</si>
  <si>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</si>
  <si>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</si>
  <si>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</si>
  <si>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</si>
  <si>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</si>
  <si>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</si>
  <si>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</si>
  <si>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</si>
  <si>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</si>
  <si>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</si>
  <si>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</si>
  <si>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</si>
  <si>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</si>
  <si>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</si>
  <si>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</si>
  <si>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</si>
  <si>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</si>
  <si>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</si>
  <si>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</si>
  <si>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</si>
  <si>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</si>
  <si>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</si>
  <si>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</si>
  <si>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</si>
  <si>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</si>
  <si>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</si>
  <si>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</si>
  <si>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</si>
  <si>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</si>
  <si>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</si>
  <si>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</si>
  <si>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</si>
  <si>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</si>
  <si>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</si>
  <si>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</si>
  <si>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</si>
  <si>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</si>
  <si>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</si>
  <si>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</si>
  <si>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</si>
  <si>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</si>
  <si>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</si>
  <si>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</si>
  <si>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</si>
  <si>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</si>
  <si>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</si>
  <si>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</si>
  <si>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</si>
  <si>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</si>
  <si>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</si>
  <si>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</si>
  <si>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</si>
  <si>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</si>
  <si>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</si>
  <si>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</si>
  <si>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</si>
  <si>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</si>
  <si>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</si>
  <si>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</si>
  <si>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</si>
  <si>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</si>
  <si>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</si>
  <si>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</si>
  <si>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</si>
  <si>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</si>
  <si>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</si>
  <si>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</si>
  <si>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</si>
  <si>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</si>
  <si>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</si>
  <si>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</si>
  <si>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</si>
  <si>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</si>
  <si>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</si>
  <si>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</si>
  <si>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</si>
  <si>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</si>
  <si>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</si>
  <si>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</si>
  <si>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</si>
  <si>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</si>
  <si>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</si>
  <si>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</si>
  <si>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</si>
  <si>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</si>
  <si>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</si>
  <si>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</si>
  <si>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</si>
  <si>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</si>
  <si>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</si>
  <si>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</si>
  <si>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</si>
  <si>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</si>
  <si>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</si>
  <si>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</si>
  <si>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</si>
  <si>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</si>
  <si>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</si>
  <si>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</si>
  <si>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</si>
  <si>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</si>
  <si>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</si>
  <si>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</si>
  <si>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</si>
  <si>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</si>
  <si>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</si>
  <si>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</si>
  <si>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</si>
  <si>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</si>
  <si>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</si>
  <si>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</si>
  <si>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</si>
  <si>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</si>
  <si>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</si>
  <si>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</si>
  <si>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</si>
  <si>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</si>
  <si>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</si>
  <si>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</si>
  <si>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</si>
  <si>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</si>
  <si>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</si>
  <si>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</si>
  <si>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</si>
  <si>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</si>
  <si>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</si>
  <si>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</si>
  <si>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</si>
  <si>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</si>
  <si>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</si>
  <si>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</si>
  <si>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</si>
  <si>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</si>
  <si>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</si>
  <si>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</si>
  <si>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</si>
  <si>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</si>
  <si>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</si>
  <si>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</si>
  <si>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</si>
  <si>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</si>
  <si>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</si>
  <si>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</si>
  <si>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</si>
  <si>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</si>
  <si>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</si>
  <si>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</si>
  <si>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</si>
  <si>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</si>
  <si>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</si>
  <si>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</si>
  <si>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</si>
  <si>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</si>
  <si>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</si>
  <si>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</si>
  <si>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</si>
  <si>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</si>
  <si>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</si>
  <si>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</si>
  <si>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</si>
  <si>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</si>
  <si>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</si>
  <si>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</si>
  <si>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</si>
  <si>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</si>
  <si>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</si>
  <si>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</si>
  <si>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</si>
  <si>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</si>
  <si>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</si>
  <si>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</si>
  <si>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</si>
  <si>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</si>
  <si>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</si>
  <si>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</si>
  <si>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</si>
  <si>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</si>
  <si>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</si>
  <si>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</si>
  <si>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</si>
  <si>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</si>
  <si>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</si>
  <si>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</si>
  <si>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</si>
  <si>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</si>
  <si>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</si>
  <si>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</si>
  <si>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</si>
  <si>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</si>
  <si>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</si>
  <si>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</si>
  <si>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</si>
  <si>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</si>
  <si>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</si>
  <si>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</si>
  <si>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</si>
  <si>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</si>
  <si>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</si>
  <si>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</si>
  <si>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</si>
  <si>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</si>
  <si>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</si>
  <si>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</si>
  <si>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</si>
  <si>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</si>
  <si>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</si>
  <si>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</si>
  <si>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</si>
  <si>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</si>
  <si>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</si>
  <si>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</si>
  <si>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</si>
  <si>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</si>
  <si>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</si>
  <si>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</si>
  <si>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</si>
  <si>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</si>
  <si>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</si>
  <si>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</si>
  <si>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</si>
  <si>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</si>
  <si>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</si>
  <si>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</si>
  <si>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</si>
  <si>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</si>
  <si>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</si>
  <si>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</si>
  <si>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</si>
  <si>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</si>
  <si>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</si>
  <si>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</si>
  <si>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</si>
  <si>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</si>
  <si>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</si>
  <si>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</si>
  <si>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</si>
  <si>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</si>
  <si>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</si>
  <si>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</si>
  <si>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</si>
  <si>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</si>
  <si>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</si>
  <si>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</si>
  <si>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</si>
  <si>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</si>
  <si>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</si>
  <si>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</si>
  <si>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</si>
  <si>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</si>
  <si>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</si>
  <si>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</si>
  <si>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</si>
  <si>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</si>
  <si>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</si>
  <si>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</si>
  <si>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</si>
  <si>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</si>
  <si>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</si>
  <si>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</si>
  <si>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</si>
  <si>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</si>
  <si>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</si>
  <si>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</si>
  <si>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</si>
  <si>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</si>
  <si>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</si>
  <si>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</si>
  <si>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</si>
  <si>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</si>
  <si>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</si>
  <si>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</si>
  <si>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</si>
  <si>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</si>
  <si>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</si>
  <si>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</si>
  <si>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</si>
  <si>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</si>
  <si>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</si>
  <si>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</si>
  <si>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</si>
  <si>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</si>
  <si>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</si>
  <si>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</si>
  <si>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</si>
  <si>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</si>
  <si>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</si>
  <si>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</si>
  <si>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</si>
  <si>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</si>
  <si>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</si>
  <si>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</si>
  <si>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</si>
  <si>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</si>
  <si>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</si>
  <si>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</si>
  <si>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</si>
  <si>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</si>
  <si>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</si>
  <si>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</si>
  <si>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</si>
  <si>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</si>
  <si>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</si>
  <si>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</si>
  <si>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</si>
  <si>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</si>
  <si>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</si>
  <si>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</si>
  <si>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</si>
  <si>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</si>
  <si>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</si>
  <si>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</si>
  <si>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</si>
  <si>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</si>
  <si>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</si>
  <si>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</si>
  <si>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</si>
  <si>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</si>
  <si>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</si>
  <si>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</si>
  <si>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</si>
  <si>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</si>
  <si>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</si>
  <si>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</si>
  <si>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</si>
  <si>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</si>
  <si>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</si>
  <si>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</si>
  <si>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</si>
  <si>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</si>
  <si>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</si>
  <si>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</si>
  <si>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</si>
  <si>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</si>
  <si>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</si>
  <si>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</si>
  <si>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</si>
  <si>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</si>
  <si>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</si>
  <si>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</si>
  <si>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</si>
  <si>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</si>
  <si>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</si>
  <si>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</si>
  <si>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</si>
  <si>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</si>
  <si>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</si>
  <si>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</si>
  <si>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</si>
  <si>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</si>
  <si>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</si>
  <si>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</si>
  <si>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</si>
  <si>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</si>
  <si>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</si>
  <si>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</si>
  <si>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</si>
  <si>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</si>
  <si>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</si>
  <si>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</si>
  <si>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</si>
  <si>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</si>
  <si>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</si>
  <si>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</si>
  <si>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</si>
  <si>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</si>
  <si>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</si>
  <si>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</si>
  <si>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</si>
  <si>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</si>
  <si>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</si>
  <si>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</si>
  <si>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</si>
  <si>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</si>
  <si>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</si>
  <si>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</si>
  <si>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</si>
  <si>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</si>
  <si>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</si>
  <si>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</si>
  <si>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</si>
  <si>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</si>
  <si>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</si>
  <si>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</si>
  <si>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</si>
  <si>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</si>
  <si>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</si>
  <si>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</si>
  <si>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</si>
  <si>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</si>
  <si>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</si>
  <si>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</si>
  <si>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</si>
  <si>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</si>
  <si>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</si>
  <si>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</si>
  <si>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</si>
  <si>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</si>
  <si>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</si>
  <si>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</si>
  <si>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</si>
  <si>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</si>
  <si>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</si>
  <si>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</si>
  <si>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</si>
  <si>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</si>
  <si>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</si>
  <si>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</si>
  <si>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</si>
  <si>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</si>
  <si>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</si>
  <si>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</si>
  <si>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</si>
  <si>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</si>
  <si>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</si>
  <si>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</si>
  <si>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</si>
  <si>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</si>
  <si>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</si>
  <si>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</si>
  <si>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</si>
  <si>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</si>
  <si>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</si>
  <si>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</si>
  <si>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</si>
  <si>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</si>
  <si>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</si>
  <si>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</si>
  <si>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</si>
  <si>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</si>
  <si>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</si>
  <si>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</si>
  <si>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</si>
  <si>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</si>
  <si>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</si>
  <si>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</si>
  <si>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</si>
  <si>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</si>
  <si>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</si>
  <si>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</si>
  <si>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</si>
  <si>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</si>
  <si>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</si>
  <si>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</si>
  <si>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</si>
  <si>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</si>
  <si>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</si>
  <si>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</si>
  <si>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</si>
  <si>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</si>
  <si>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</si>
  <si>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</si>
  <si>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</si>
  <si>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</si>
  <si>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</si>
  <si>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</si>
  <si>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</si>
  <si>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</si>
  <si>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</si>
  <si>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</si>
  <si>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</si>
  <si>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</si>
  <si>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</si>
  <si>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</si>
  <si>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</si>
  <si>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</si>
  <si>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</si>
  <si>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</si>
  <si>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</si>
  <si>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</si>
  <si>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</si>
  <si>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</si>
  <si>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</si>
  <si>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</si>
  <si>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</si>
  <si>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</si>
  <si>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</si>
  <si>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</si>
  <si>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</si>
  <si>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</si>
  <si>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</si>
  <si>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</si>
  <si>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</si>
  <si>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</si>
  <si>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</si>
  <si>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</si>
  <si>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</si>
  <si>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</si>
  <si>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</si>
  <si>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</si>
  <si>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</si>
  <si>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</si>
  <si>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</si>
  <si>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</si>
  <si>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</si>
  <si>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</si>
  <si>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</si>
  <si>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</si>
  <si>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</si>
  <si>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</si>
  <si>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</si>
  <si>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</si>
  <si>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</si>
  <si>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</si>
  <si>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</si>
  <si>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</si>
  <si>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</si>
  <si>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</si>
  <si>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</si>
  <si>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</si>
  <si>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</si>
  <si>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</si>
  <si>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</si>
  <si>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</si>
  <si>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</si>
  <si>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</si>
  <si>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</si>
  <si>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</si>
  <si>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</si>
  <si>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</si>
  <si>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</si>
  <si>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</si>
  <si>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</si>
  <si>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</si>
  <si>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</si>
  <si>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</si>
  <si>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</si>
  <si>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</si>
  <si>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</si>
  <si>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</si>
  <si>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</si>
  <si>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</si>
  <si>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</si>
  <si>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</si>
  <si>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</si>
  <si>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</si>
  <si>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</si>
  <si>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</si>
  <si>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</si>
  <si>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</si>
  <si>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</si>
  <si>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</si>
  <si>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</si>
  <si>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</si>
  <si>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</si>
  <si>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</si>
  <si>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</si>
  <si>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</si>
  <si>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</si>
  <si>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</si>
  <si>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</si>
  <si>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</si>
  <si>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</si>
  <si>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</si>
  <si>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</si>
  <si>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</si>
  <si>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</si>
  <si>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</si>
  <si>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</si>
  <si>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</si>
  <si>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</si>
  <si>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</si>
  <si>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</si>
  <si>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</si>
  <si>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</si>
  <si>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</si>
  <si>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</si>
  <si>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</si>
  <si>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</si>
  <si>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</si>
  <si>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</si>
  <si>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</si>
  <si>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</si>
  <si>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</si>
  <si>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</si>
  <si>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</si>
  <si>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</si>
  <si>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</si>
  <si>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</si>
  <si>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</si>
  <si>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</si>
  <si>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</si>
  <si>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</si>
  <si>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</si>
  <si>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</si>
  <si>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</si>
  <si>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</si>
  <si>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</si>
  <si>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</si>
  <si>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</si>
  <si>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</si>
  <si>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</si>
  <si>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</si>
  <si>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</si>
  <si>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</si>
  <si>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</si>
  <si>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</si>
  <si>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</si>
  <si>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</si>
  <si>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</si>
  <si>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</si>
  <si>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</si>
  <si>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</si>
  <si>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</si>
  <si>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</si>
  <si>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</si>
  <si>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</si>
  <si>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</si>
  <si>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</si>
  <si>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</si>
  <si>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</si>
  <si>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</si>
  <si>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</si>
  <si>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</si>
  <si>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</si>
  <si>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</si>
  <si>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</si>
  <si>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</si>
  <si>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</si>
  <si>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</si>
  <si>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</si>
  <si>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</si>
  <si>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</si>
  <si>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</si>
  <si>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</si>
  <si>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</si>
  <si>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</si>
  <si>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</si>
  <si>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</si>
  <si>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</si>
  <si>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</si>
  <si>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</si>
  <si>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</si>
  <si>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</si>
  <si>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</si>
  <si>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</si>
  <si>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</si>
  <si>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</si>
  <si>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</si>
  <si>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</si>
  <si>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</si>
  <si>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</si>
  <si>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</si>
  <si>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</si>
  <si>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</si>
  <si>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</si>
  <si>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</si>
  <si>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</si>
  <si>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</si>
  <si>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</si>
  <si>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</si>
  <si>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</si>
  <si>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</si>
  <si>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</si>
  <si>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</si>
  <si>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</si>
  <si>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</si>
  <si>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</si>
  <si>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</si>
  <si>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</si>
  <si>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</si>
  <si>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</si>
  <si>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</si>
  <si>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</si>
  <si>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</si>
  <si>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</si>
  <si>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</si>
  <si>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</si>
  <si>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</si>
  <si>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</si>
  <si>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</si>
  <si>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</si>
  <si>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</si>
  <si>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</si>
  <si>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</si>
  <si>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</si>
  <si>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</si>
  <si>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</si>
  <si>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</si>
  <si>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</si>
  <si>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</si>
  <si>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</si>
  <si>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</si>
  <si>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</si>
  <si>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</si>
  <si>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</si>
  <si>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</si>
  <si>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</si>
  <si>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</si>
  <si>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</si>
  <si>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</si>
  <si>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</si>
  <si>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</si>
  <si>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</si>
  <si>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</si>
  <si>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</si>
  <si>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</si>
  <si>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</si>
  <si>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</si>
  <si>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</si>
  <si>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</si>
  <si>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</si>
  <si>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</si>
  <si>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</si>
  <si>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</si>
  <si>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</si>
  <si>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</si>
  <si>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</si>
  <si>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</si>
  <si>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</si>
  <si>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</si>
  <si>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</si>
  <si>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</si>
  <si>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</si>
  <si>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</si>
  <si>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</si>
  <si>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</si>
  <si>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</si>
  <si>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</si>
  <si>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</si>
  <si>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</si>
  <si>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</si>
  <si>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</si>
  <si>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</si>
  <si>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</si>
  <si>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</si>
  <si>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</si>
  <si>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</si>
  <si>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</si>
  <si>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</si>
  <si>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</si>
  <si>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</si>
  <si>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</si>
  <si>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</si>
  <si>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</si>
  <si>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</si>
  <si>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</si>
  <si>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</si>
  <si>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</si>
  <si>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</si>
  <si>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</si>
  <si>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</si>
  <si>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</si>
  <si>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</si>
  <si>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</si>
  <si>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</si>
  <si>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</si>
  <si>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</si>
  <si>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</si>
  <si>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</si>
  <si>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</si>
  <si>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</si>
  <si>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</si>
  <si>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</si>
  <si>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</si>
  <si>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</si>
  <si>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</si>
  <si>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</si>
  <si>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</si>
  <si>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</si>
  <si>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</si>
  <si>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</si>
  <si>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</si>
  <si>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</si>
  <si>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</si>
  <si>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</si>
  <si>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</si>
  <si>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</si>
  <si>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</si>
  <si>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</si>
  <si>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</si>
  <si>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</si>
  <si>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</si>
  <si>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</si>
  <si>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</si>
  <si>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</si>
  <si>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</si>
  <si>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</si>
  <si>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</si>
  <si>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</si>
  <si>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</si>
  <si>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</si>
  <si>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</si>
  <si>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</si>
  <si>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</si>
  <si>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</si>
  <si>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</si>
  <si>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</si>
  <si>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</si>
  <si>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</si>
  <si>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</si>
  <si>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</si>
  <si>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</si>
  <si>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</si>
  <si>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</si>
  <si>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</si>
  <si>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</si>
  <si>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</si>
  <si>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</si>
  <si>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</si>
  <si>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</si>
  <si>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</si>
  <si>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</si>
  <si>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</si>
  <si>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</si>
  <si>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</si>
  <si>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</si>
  <si>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</si>
  <si>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</si>
  <si>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</si>
  <si>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</si>
  <si>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</si>
  <si>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</si>
  <si>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</si>
  <si>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</si>
  <si>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</si>
  <si>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</si>
  <si>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</si>
  <si>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</si>
  <si>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</si>
  <si>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</si>
  <si>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</si>
  <si>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</si>
  <si>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</si>
  <si>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</si>
  <si>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</si>
  <si>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</si>
  <si>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</si>
  <si>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</si>
  <si>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</si>
  <si>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</si>
  <si>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</si>
  <si>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</si>
  <si>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</si>
  <si>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</si>
  <si>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</si>
  <si>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</si>
  <si>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</si>
  <si>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</si>
  <si>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</si>
  <si>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</si>
  <si>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</si>
  <si>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</si>
  <si>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</si>
  <si>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</si>
  <si>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</si>
  <si>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</si>
  <si>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</si>
  <si>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</si>
  <si>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</si>
  <si>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</si>
  <si>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</si>
  <si>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</si>
  <si>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</si>
  <si>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</si>
  <si>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</si>
  <si>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</si>
  <si>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</si>
  <si>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</si>
  <si>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</si>
  <si>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</si>
  <si>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</si>
  <si>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</si>
  <si>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</si>
  <si>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</si>
  <si>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</si>
  <si>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</si>
  <si>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</si>
  <si>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</si>
  <si>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</si>
  <si>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</si>
  <si>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</si>
  <si>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</si>
  <si>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</si>
  <si>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</si>
  <si>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</si>
  <si>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</si>
  <si>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</si>
  <si>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</si>
  <si>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</si>
  <si>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</si>
  <si>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</si>
  <si>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</si>
  <si>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</si>
  <si>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</si>
  <si>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</si>
  <si>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</si>
  <si>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</si>
  <si>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</si>
  <si>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</si>
  <si>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</si>
  <si>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</si>
  <si>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</si>
  <si>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</si>
  <si>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</si>
  <si>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</si>
  <si>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</si>
  <si>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</si>
  <si>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</si>
  <si>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</si>
  <si>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</si>
  <si>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</si>
  <si>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</si>
  <si>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</si>
  <si>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</si>
  <si>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</si>
  <si>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</si>
  <si>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</si>
  <si>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</si>
  <si>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</si>
  <si>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</si>
  <si>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</si>
  <si>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</si>
  <si>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</si>
  <si>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</si>
  <si>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</si>
  <si>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</si>
  <si>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</si>
  <si>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</si>
  <si>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</si>
  <si>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</si>
  <si>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</si>
  <si>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</si>
  <si>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</si>
  <si>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</si>
  <si>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</si>
  <si>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</si>
  <si>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</si>
  <si>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</si>
  <si>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</si>
  <si>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</si>
  <si>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</si>
  <si>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</si>
  <si>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</si>
  <si>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</si>
  <si>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</si>
  <si>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</si>
  <si>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</si>
  <si>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</si>
  <si>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</si>
  <si>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</si>
  <si>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</si>
  <si>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</si>
  <si>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</si>
  <si>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</si>
  <si>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</si>
  <si>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</si>
  <si>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</si>
  <si>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</si>
  <si>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</si>
  <si>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</si>
  <si>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</si>
  <si>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</si>
  <si>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</si>
  <si>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</si>
  <si>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</si>
  <si>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</si>
  <si>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</si>
  <si>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</si>
  <si>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</si>
  <si>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</si>
  <si>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</si>
  <si>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</si>
  <si>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</si>
  <si>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</si>
  <si>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</si>
  <si>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</si>
  <si>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</si>
  <si>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</si>
  <si>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</si>
  <si>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</si>
  <si>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</si>
  <si>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</si>
  <si>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</si>
  <si>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</si>
  <si>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</si>
  <si>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</si>
  <si>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</si>
  <si>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</si>
  <si>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</si>
  <si>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</si>
  <si>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</si>
  <si>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</si>
  <si>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</si>
  <si>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</si>
  <si>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</si>
  <si>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</si>
  <si>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</si>
  <si>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</si>
  <si>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</si>
  <si>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</si>
  <si>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</si>
  <si>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</si>
  <si>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</si>
  <si>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</si>
  <si>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</si>
  <si>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</si>
  <si>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</si>
  <si>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</si>
  <si>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</si>
  <si>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</si>
  <si>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</si>
  <si>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</si>
  <si>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</si>
  <si>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</si>
  <si>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</si>
  <si>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</si>
  <si>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</si>
  <si>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</si>
  <si>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</si>
  <si>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</si>
  <si>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</si>
  <si>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</si>
  <si>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</si>
  <si>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</si>
  <si>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</si>
  <si>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</si>
  <si>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</si>
  <si>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</si>
  <si>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</si>
  <si>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</si>
  <si>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</si>
  <si>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</si>
  <si>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</si>
  <si>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</si>
  <si>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</si>
  <si>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</si>
  <si>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</si>
  <si>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</si>
  <si>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</si>
  <si>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</si>
  <si>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</si>
  <si>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</si>
  <si>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</si>
  <si>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</si>
  <si>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</si>
  <si>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</si>
  <si>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</si>
  <si>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</si>
  <si>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</si>
  <si>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</si>
  <si>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</si>
  <si>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</si>
  <si>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</si>
  <si>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</si>
  <si>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</si>
  <si>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</si>
  <si>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</si>
  <si>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</si>
  <si>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</si>
  <si>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</si>
  <si>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</si>
  <si>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</si>
  <si>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</si>
  <si>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</si>
  <si>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</si>
  <si>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</si>
  <si>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</si>
  <si>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</si>
  <si>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</si>
  <si>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</si>
  <si>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</si>
  <si>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</si>
  <si>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</si>
  <si>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</si>
  <si>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</si>
  <si>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</si>
  <si>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</si>
  <si>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</si>
  <si>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</si>
  <si>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</si>
  <si>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</si>
  <si>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</si>
  <si>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</si>
  <si>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</si>
  <si>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</si>
  <si>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</si>
  <si>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</si>
  <si>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</si>
  <si>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</si>
  <si>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</si>
  <si>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</si>
  <si>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</si>
  <si>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</si>
  <si>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</si>
  <si>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</si>
  <si>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</si>
  <si>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</si>
  <si>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</si>
  <si>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</si>
  <si>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</si>
  <si>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</si>
  <si>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</si>
  <si>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</si>
  <si>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</si>
  <si>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</si>
  <si>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</si>
  <si>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</si>
  <si>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</si>
  <si>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</si>
  <si>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</si>
  <si>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</si>
  <si>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</si>
  <si>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</si>
  <si>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</si>
  <si>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</si>
  <si>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</si>
  <si>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</si>
  <si>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</si>
  <si>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</si>
  <si>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</si>
  <si>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</si>
  <si>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</si>
  <si>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</si>
  <si>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</si>
  <si>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</si>
  <si>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</si>
  <si>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</si>
  <si>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</si>
  <si>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</si>
  <si>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</si>
  <si>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</si>
  <si>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</si>
  <si>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</si>
  <si>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</si>
  <si>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</si>
  <si>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</si>
  <si>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</si>
  <si>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</si>
  <si>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</si>
  <si>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</si>
  <si>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</si>
  <si>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</si>
  <si>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</si>
  <si>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</si>
  <si>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</si>
  <si>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</si>
  <si>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</si>
  <si>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</si>
  <si>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</si>
  <si>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</si>
  <si>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</si>
  <si>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</si>
  <si>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</si>
  <si>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</si>
  <si>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</si>
  <si>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</si>
  <si>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</si>
  <si>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</si>
  <si>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</si>
  <si>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</si>
  <si>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</si>
  <si>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</si>
  <si>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</si>
  <si>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</si>
  <si>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</si>
  <si>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</si>
  <si>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</si>
  <si>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</si>
  <si>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</si>
  <si>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</si>
  <si>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</si>
  <si>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</si>
  <si>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</si>
  <si>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</si>
  <si>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</si>
  <si>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</si>
  <si>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</si>
  <si>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</si>
  <si>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</si>
  <si>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</si>
  <si>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</si>
  <si>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</si>
  <si>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</si>
  <si>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</si>
  <si>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</si>
  <si>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</si>
  <si>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</si>
  <si>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</si>
  <si>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</si>
  <si>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</si>
  <si>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</si>
  <si>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</si>
  <si>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</si>
  <si>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</si>
  <si>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</si>
  <si>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</si>
  <si>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</si>
  <si>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</si>
  <si>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</si>
  <si>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</si>
  <si>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</si>
  <si>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</si>
  <si>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</si>
  <si>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</si>
  <si>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</si>
  <si>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</si>
  <si>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</si>
  <si>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</si>
  <si>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</si>
  <si>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</si>
  <si>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</si>
  <si>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</si>
  <si>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</si>
  <si>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</si>
  <si>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</si>
  <si>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</si>
  <si>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</si>
  <si>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</si>
  <si>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</si>
  <si>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</si>
  <si>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</si>
  <si>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</si>
  <si>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</si>
  <si>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</si>
  <si>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</si>
  <si>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</si>
  <si>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</si>
  <si>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</si>
  <si>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</si>
  <si>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</si>
  <si>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</si>
  <si>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</si>
  <si>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</si>
  <si>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</si>
  <si>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</si>
  <si>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</si>
  <si>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</si>
  <si>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</si>
  <si>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</si>
  <si>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</si>
  <si>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</si>
  <si>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</si>
  <si>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</si>
  <si>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</si>
  <si>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</si>
  <si>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</si>
  <si>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</si>
  <si>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</si>
  <si>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</si>
  <si>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</si>
  <si>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</si>
  <si>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</si>
  <si>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</si>
  <si>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</si>
  <si>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</si>
  <si>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</si>
  <si>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</si>
  <si>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</si>
  <si>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</si>
  <si>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</si>
  <si>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</si>
  <si>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</si>
  <si>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</si>
  <si>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</si>
  <si>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</si>
  <si>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</si>
  <si>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</si>
  <si>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</si>
  <si>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</si>
  <si>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</si>
  <si>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</si>
  <si>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</si>
  <si>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</si>
  <si>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</si>
  <si>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</si>
  <si>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</si>
  <si>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</si>
  <si>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</si>
  <si>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</si>
  <si>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</si>
  <si>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</si>
  <si>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</si>
  <si>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</si>
  <si>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</si>
  <si>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</si>
  <si>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</si>
  <si>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</si>
  <si>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</si>
  <si>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</si>
  <si>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</si>
  <si>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</si>
  <si>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</si>
  <si>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</si>
  <si>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</si>
  <si>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</si>
  <si>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</si>
  <si>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</si>
  <si>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</si>
  <si>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</si>
  <si>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</si>
  <si>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</si>
  <si>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</si>
  <si>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</si>
  <si>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</si>
  <si>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</si>
  <si>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</si>
  <si>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</si>
  <si>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</si>
  <si>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</si>
  <si>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</si>
  <si>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</si>
  <si>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</si>
  <si>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</si>
  <si>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</si>
  <si>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</si>
  <si>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</si>
  <si>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</si>
  <si>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</si>
  <si>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</si>
  <si>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</si>
  <si>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</si>
  <si>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</si>
  <si>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</si>
  <si>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</si>
  <si>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</si>
  <si>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</si>
  <si>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</si>
  <si>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</si>
  <si>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</si>
  <si>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</si>
  <si>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</si>
  <si>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</si>
  <si>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</si>
  <si>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</si>
  <si>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</si>
  <si>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</si>
  <si>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</si>
  <si>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</si>
  <si>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</si>
  <si>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</si>
  <si>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</si>
  <si>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</si>
  <si>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</si>
  <si>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</si>
  <si>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</si>
  <si>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</si>
  <si>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</si>
  <si>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</si>
  <si>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</si>
  <si>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</si>
  <si>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</si>
  <si>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</si>
  <si>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</si>
  <si>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</si>
  <si>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</si>
  <si>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</si>
  <si>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</si>
  <si>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</si>
  <si>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</si>
  <si>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</si>
  <si>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</si>
  <si>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</si>
  <si>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</si>
  <si>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</si>
  <si>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</si>
  <si>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</si>
  <si>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</si>
  <si>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</si>
  <si>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</si>
  <si>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</si>
  <si>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</si>
  <si>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</si>
  <si>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</si>
  <si>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</si>
  <si>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</si>
  <si>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</si>
  <si>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</si>
  <si>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</si>
  <si>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</si>
  <si>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</si>
  <si>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</si>
  <si>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</si>
  <si>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</si>
  <si>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</si>
  <si>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</si>
  <si>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</si>
  <si>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</si>
  <si>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</si>
  <si>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</si>
  <si>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</si>
  <si>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</si>
  <si>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</si>
  <si>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</si>
  <si>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</si>
  <si>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</si>
  <si>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</si>
  <si>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</si>
  <si>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</si>
  <si>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</si>
  <si>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</si>
  <si>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</si>
  <si>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</si>
  <si>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</si>
  <si>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</si>
  <si>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</si>
  <si>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</si>
  <si>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</si>
  <si>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</si>
  <si>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</si>
  <si>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</si>
  <si>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</si>
  <si>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</si>
  <si>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</si>
  <si>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</si>
  <si>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</si>
  <si>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</si>
  <si>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</si>
  <si>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</si>
  <si>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</si>
  <si>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</si>
  <si>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</si>
  <si>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</si>
  <si>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</si>
  <si>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</si>
  <si>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</si>
  <si>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</si>
  <si>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</si>
  <si>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</si>
  <si>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</si>
  <si>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</si>
  <si>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</si>
  <si>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</si>
  <si>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</si>
  <si>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</si>
  <si>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</si>
  <si>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</si>
  <si>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</si>
  <si>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</si>
  <si>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</si>
  <si>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</si>
  <si>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</si>
  <si>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</si>
  <si>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</si>
  <si>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</si>
  <si>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</si>
  <si>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</si>
  <si>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</si>
  <si>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</si>
  <si>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</si>
  <si>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</si>
  <si>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</si>
  <si>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</si>
  <si>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</si>
  <si>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</si>
  <si>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</si>
  <si>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</si>
  <si>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</si>
  <si>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</si>
  <si>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</si>
  <si>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</si>
  <si>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</si>
  <si>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</si>
  <si>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</si>
  <si>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</si>
  <si>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</si>
  <si>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</si>
  <si>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</si>
  <si>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</si>
  <si>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</si>
  <si>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</si>
  <si>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</si>
  <si>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</si>
  <si>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</si>
  <si>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</si>
  <si>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</si>
  <si>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</si>
  <si>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</si>
  <si>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</si>
  <si>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</si>
  <si>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</si>
  <si>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</si>
  <si>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</si>
  <si>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</si>
  <si>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</si>
  <si>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</si>
  <si>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</si>
  <si>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</si>
  <si>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</si>
  <si>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</si>
  <si>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</si>
  <si>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</si>
  <si>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</si>
  <si>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</si>
  <si>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</si>
  <si>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</si>
  <si>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</si>
  <si>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</si>
  <si>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</si>
  <si>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</si>
  <si>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</si>
  <si>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</si>
  <si>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</si>
  <si>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</si>
  <si>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</si>
  <si>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</si>
  <si>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</si>
  <si>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</si>
  <si>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</si>
  <si>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</si>
  <si>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</si>
  <si>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</si>
  <si>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</si>
  <si>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</si>
  <si>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</si>
  <si>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</si>
  <si>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</si>
  <si>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</si>
  <si>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</si>
  <si>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</si>
  <si>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</si>
  <si>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</si>
  <si>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</si>
  <si>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</si>
  <si>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</si>
  <si>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</si>
  <si>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</si>
  <si>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</si>
  <si>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</si>
  <si>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</si>
  <si>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</si>
  <si>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</si>
  <si>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</si>
  <si>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</si>
  <si>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</si>
  <si>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</si>
  <si>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</si>
  <si>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</si>
  <si>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</si>
  <si>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</si>
  <si>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</si>
  <si>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</si>
  <si>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</si>
  <si>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</si>
  <si>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</si>
  <si>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</si>
  <si>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</si>
  <si>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</si>
  <si>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</si>
  <si>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</si>
  <si>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</si>
  <si>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</si>
  <si>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</si>
  <si>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</si>
  <si>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</si>
  <si>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</si>
  <si>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</si>
  <si>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</si>
  <si>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</si>
  <si>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</si>
  <si>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</si>
  <si>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</si>
  <si>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</si>
  <si>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</si>
  <si>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</si>
  <si>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</si>
  <si>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</si>
  <si>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</si>
  <si>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</si>
  <si>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</si>
  <si>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</si>
  <si>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</si>
  <si>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</si>
  <si>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</si>
  <si>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</si>
  <si>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</si>
  <si>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</si>
  <si>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</si>
  <si>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</si>
  <si>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</si>
  <si>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</si>
  <si>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</si>
  <si>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</si>
  <si>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</si>
  <si>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</si>
  <si>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</si>
  <si>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</si>
  <si>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</si>
  <si>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</si>
  <si>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</si>
  <si>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</si>
  <si>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</si>
  <si>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</si>
  <si>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</si>
  <si>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</si>
  <si>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</si>
  <si>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</si>
  <si>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</si>
  <si>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</si>
  <si>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</si>
  <si>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</si>
  <si>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</si>
  <si>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</si>
  <si>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</si>
  <si>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</si>
  <si>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</si>
  <si>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</si>
  <si>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</si>
  <si>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</si>
  <si>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</si>
  <si>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</si>
  <si>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</si>
  <si>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</si>
  <si>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</si>
  <si>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</si>
  <si>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</si>
  <si>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</si>
  <si>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</si>
  <si>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</si>
  <si>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</si>
  <si>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</si>
  <si>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</si>
  <si>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</si>
  <si>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</si>
  <si>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</si>
  <si>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</si>
  <si>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</si>
  <si>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</si>
  <si>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</si>
  <si>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</si>
  <si>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</si>
  <si>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</si>
  <si>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</si>
  <si>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</si>
  <si>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</si>
  <si>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</si>
  <si>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</si>
  <si>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</si>
  <si>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</si>
  <si>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</si>
  <si>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</si>
  <si>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</si>
  <si>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</si>
  <si>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</si>
  <si>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</si>
  <si>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</si>
  <si>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</si>
  <si>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</si>
  <si>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</si>
  <si>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</si>
  <si>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</si>
  <si>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</si>
  <si>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</si>
  <si>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</si>
  <si>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</si>
  <si>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</si>
  <si>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</si>
  <si>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</si>
  <si>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</si>
  <si>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</si>
  <si>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</si>
  <si>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</si>
  <si>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</si>
  <si>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</si>
  <si>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</si>
  <si>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</si>
  <si>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</si>
  <si>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</si>
  <si>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</si>
  <si>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</si>
  <si>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</si>
  <si>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</si>
  <si>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</si>
  <si>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</si>
  <si>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</si>
  <si>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</si>
  <si>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</si>
  <si>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</si>
  <si>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</si>
  <si>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</si>
  <si>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</si>
  <si>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</si>
  <si>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</si>
  <si>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</si>
  <si>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</si>
  <si>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</si>
  <si>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</si>
  <si>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</si>
  <si>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</si>
  <si>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</si>
  <si>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</si>
  <si>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</si>
  <si>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</si>
  <si>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</si>
  <si>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</si>
  <si>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</si>
  <si>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</si>
  <si>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</si>
  <si>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</si>
  <si>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</si>
  <si>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</si>
  <si>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</si>
  <si>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</si>
  <si>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</si>
  <si>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</si>
  <si>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</si>
  <si>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</si>
  <si>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</si>
  <si>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</si>
  <si>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</si>
  <si>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</si>
  <si>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</si>
  <si>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</si>
  <si>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</si>
  <si>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</si>
  <si>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</si>
  <si>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</si>
  <si>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</si>
  <si>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</si>
  <si>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</si>
  <si>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</si>
  <si>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</si>
  <si>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</si>
  <si>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</si>
  <si>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</si>
  <si>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</si>
  <si>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</si>
  <si>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</si>
  <si>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</si>
  <si>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</si>
  <si>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</si>
  <si>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</si>
  <si>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</si>
  <si>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</si>
  <si>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</si>
  <si>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</si>
  <si>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</si>
  <si>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</si>
  <si>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</si>
  <si>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</si>
  <si>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</si>
  <si>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</si>
  <si>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</si>
  <si>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</si>
  <si>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</si>
  <si>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</si>
  <si>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</si>
  <si>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</si>
  <si>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</si>
  <si>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</si>
  <si>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</si>
  <si>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</si>
  <si>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</si>
  <si>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</si>
  <si>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</si>
  <si>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</si>
  <si>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</si>
  <si>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</si>
  <si>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</si>
  <si>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</si>
  <si>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</si>
  <si>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</si>
  <si>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</si>
  <si>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</si>
  <si>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</si>
  <si>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</si>
  <si>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</si>
  <si>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</si>
  <si>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</si>
  <si>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</si>
  <si>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</si>
  <si>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</si>
  <si>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</si>
  <si>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</si>
  <si>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</si>
  <si>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</si>
  <si>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</si>
  <si>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</si>
  <si>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</si>
  <si>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</si>
  <si>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</si>
  <si>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</si>
  <si>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</si>
  <si>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</si>
  <si>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</si>
  <si>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</si>
  <si>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</si>
  <si>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</si>
  <si>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</si>
  <si>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</si>
  <si>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</si>
  <si>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</si>
  <si>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</si>
  <si>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</si>
  <si>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</si>
  <si>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</si>
  <si>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</si>
  <si>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</si>
  <si>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</si>
  <si>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</si>
  <si>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</si>
  <si>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</si>
  <si>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</si>
  <si>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</si>
  <si>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</si>
  <si>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</si>
  <si>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</si>
  <si>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</si>
  <si>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</si>
  <si>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</si>
  <si>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</si>
  <si>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</si>
  <si>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</si>
  <si>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</si>
  <si>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</si>
  <si>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</si>
  <si>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</si>
  <si>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</si>
  <si>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</si>
  <si>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</si>
  <si>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</si>
  <si>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</si>
  <si>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</si>
  <si>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</si>
  <si>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</si>
  <si>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</si>
  <si>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</si>
  <si>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</si>
  <si>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</si>
  <si>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</si>
  <si>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</si>
  <si>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</si>
  <si>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</si>
  <si>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</si>
  <si>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</si>
  <si>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</si>
  <si>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</si>
  <si>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</si>
  <si>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</si>
  <si>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</si>
  <si>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</si>
  <si>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</si>
  <si>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</si>
  <si>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</si>
  <si>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</si>
  <si>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</si>
  <si>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</si>
  <si>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</si>
  <si>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</si>
  <si>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</si>
  <si>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</si>
  <si>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</si>
  <si>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</si>
  <si>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</si>
  <si>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</si>
  <si>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</si>
  <si>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</si>
  <si>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</si>
  <si>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</si>
  <si>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</si>
  <si>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</si>
  <si>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</si>
  <si>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</si>
  <si>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</si>
  <si>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</si>
  <si>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</si>
  <si>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</si>
  <si>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</si>
  <si>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</si>
  <si>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</si>
  <si>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</si>
  <si>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</si>
  <si>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</si>
  <si>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</si>
  <si>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</si>
  <si>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</si>
  <si>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</si>
  <si>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</si>
  <si>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</si>
  <si>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</si>
  <si>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</si>
  <si>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</si>
  <si>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</si>
  <si>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</si>
  <si>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</si>
  <si>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</si>
  <si>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</si>
  <si>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</si>
  <si>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</si>
  <si>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</si>
  <si>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</si>
  <si>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</si>
  <si>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</si>
  <si>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</si>
  <si>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</si>
  <si>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</si>
  <si>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</si>
  <si>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</si>
  <si>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</si>
  <si>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</si>
  <si>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</si>
  <si>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</si>
  <si>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</si>
  <si>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</si>
  <si>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</si>
  <si>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</si>
  <si>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</si>
  <si>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</si>
  <si>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</si>
  <si>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</si>
  <si>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</si>
  <si>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</si>
  <si>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</si>
  <si>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</si>
  <si>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</si>
  <si>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</si>
  <si>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</si>
  <si>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</si>
  <si>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</si>
  <si>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</si>
  <si>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</si>
  <si>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</si>
  <si>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</si>
  <si>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</si>
  <si>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</si>
  <si>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</si>
  <si>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</si>
  <si>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</si>
  <si>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</si>
  <si>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</si>
  <si>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</si>
  <si>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</si>
  <si>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</si>
  <si>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</si>
  <si>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</si>
  <si>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</si>
  <si>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</si>
  <si>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</si>
  <si>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</si>
  <si>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</si>
  <si>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</si>
  <si>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</si>
  <si>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</si>
  <si>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</si>
  <si>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</si>
  <si>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</si>
  <si>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</si>
  <si>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</si>
  <si>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</si>
  <si>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</si>
  <si>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</si>
  <si>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</si>
  <si>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</si>
  <si>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</si>
  <si>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</si>
  <si>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</si>
  <si>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</si>
  <si>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</si>
  <si>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</si>
  <si>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</si>
  <si>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</si>
  <si>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</si>
  <si>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</si>
  <si>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</si>
  <si>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</si>
  <si>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</si>
  <si>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</si>
  <si>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</si>
  <si>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</si>
  <si>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</si>
  <si>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</si>
  <si>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</si>
  <si>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</si>
  <si>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</si>
  <si>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</si>
  <si>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</si>
  <si>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</si>
  <si>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</si>
  <si>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</si>
  <si>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</si>
  <si>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</si>
  <si>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</si>
  <si>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</si>
  <si>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</si>
  <si>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</si>
  <si>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</si>
  <si>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</si>
  <si>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</si>
  <si>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</si>
  <si>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</si>
  <si>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</si>
  <si>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</si>
  <si>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</si>
  <si>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</si>
  <si>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</si>
  <si>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</si>
  <si>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</si>
  <si>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</si>
  <si>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</si>
  <si>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</si>
  <si>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</si>
  <si>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</si>
  <si>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</si>
  <si>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</si>
  <si>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</si>
  <si>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</si>
  <si>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</si>
  <si>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</si>
  <si>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</si>
  <si>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</si>
  <si>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</si>
  <si>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</si>
  <si>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</si>
  <si>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</si>
  <si>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</si>
  <si>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</si>
  <si>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</si>
  <si>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</si>
  <si>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</si>
  <si>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</si>
  <si>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</si>
  <si>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</si>
  <si>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</si>
  <si>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</si>
  <si>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</si>
  <si>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</si>
  <si>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</si>
  <si>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</si>
  <si>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</si>
  <si>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</si>
  <si>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</si>
  <si>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</si>
  <si>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</si>
  <si>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</si>
  <si>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</si>
  <si>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</si>
  <si>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</si>
  <si>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</si>
  <si>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</si>
  <si>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</si>
  <si>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</si>
  <si>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</si>
  <si>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</si>
  <si>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</si>
  <si>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</si>
  <si>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</si>
  <si>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</si>
  <si>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</si>
  <si>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</si>
  <si>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</si>
  <si>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</si>
  <si>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</si>
  <si>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</si>
  <si>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</si>
  <si>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</si>
  <si>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</si>
  <si>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</si>
  <si>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</si>
  <si>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</si>
  <si>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</si>
  <si>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</si>
  <si>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</si>
  <si>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</si>
  <si>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</si>
  <si>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</si>
  <si>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</si>
  <si>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</si>
  <si>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</si>
  <si>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</si>
  <si>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</si>
  <si>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</si>
  <si>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</si>
  <si>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</si>
  <si>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</si>
  <si>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</si>
  <si>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</si>
  <si>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</si>
  <si>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</si>
  <si>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</si>
  <si>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</si>
  <si>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</si>
  <si>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</si>
  <si>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</si>
  <si>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</si>
  <si>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</si>
  <si>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</si>
  <si>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</si>
  <si>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</si>
  <si>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</si>
  <si>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</si>
  <si>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</si>
  <si>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</si>
  <si>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</si>
  <si>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</si>
  <si>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</si>
  <si>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</si>
  <si>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</si>
  <si>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</si>
  <si>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</si>
  <si>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</si>
  <si>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</si>
  <si>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</si>
  <si>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</si>
  <si>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</si>
  <si>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</si>
  <si>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</si>
  <si>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</si>
  <si>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</si>
  <si>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</si>
  <si>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</si>
  <si>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</si>
  <si>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</si>
  <si>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</si>
  <si>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</si>
  <si>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</si>
  <si>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</si>
  <si>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</si>
  <si>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</si>
  <si>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</si>
  <si>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</si>
  <si>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</si>
  <si>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</si>
  <si>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</si>
  <si>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</si>
  <si>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</si>
  <si>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</si>
  <si>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</si>
  <si>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</si>
  <si>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</si>
  <si>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</si>
  <si>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</si>
  <si>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</si>
  <si>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</si>
  <si>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</si>
  <si>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</si>
  <si>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</si>
  <si>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</si>
  <si>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</si>
  <si>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</si>
  <si>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</si>
  <si>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</si>
  <si>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</si>
  <si>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</si>
  <si>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</si>
  <si>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</si>
  <si>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</si>
  <si>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</si>
  <si>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</si>
  <si>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</si>
  <si>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</si>
  <si>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</si>
  <si>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</si>
  <si>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</si>
  <si>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</si>
  <si>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</si>
  <si>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</si>
  <si>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</si>
  <si>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</si>
  <si>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</si>
  <si>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</si>
  <si>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</si>
  <si>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</si>
  <si>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</si>
  <si>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</si>
  <si>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</si>
  <si>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</si>
  <si>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</si>
  <si>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</si>
  <si>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</si>
  <si>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</si>
  <si>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</si>
  <si>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</si>
  <si>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</si>
  <si>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</si>
  <si>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</si>
  <si>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</si>
  <si>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</si>
  <si>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</si>
  <si>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</si>
  <si>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</si>
  <si>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</si>
  <si>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</si>
  <si>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</si>
  <si>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</si>
  <si>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</si>
  <si>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</si>
  <si>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</si>
  <si>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</si>
  <si>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</si>
  <si>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</si>
  <si>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</si>
  <si>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</si>
  <si>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</si>
  <si>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</si>
  <si>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</si>
  <si>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</si>
  <si>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</si>
  <si>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</si>
  <si>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</si>
  <si>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</si>
  <si>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</si>
  <si>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</si>
  <si>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</si>
  <si>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</si>
  <si>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</si>
  <si>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</si>
  <si>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</si>
  <si>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</si>
  <si>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</si>
  <si>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</si>
  <si>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</si>
  <si>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</si>
  <si>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</si>
  <si>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</si>
  <si>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</si>
  <si>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</si>
  <si>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</si>
  <si>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</si>
  <si>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</si>
  <si>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</si>
  <si>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</si>
  <si>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</si>
  <si>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</si>
  <si>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</si>
  <si>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</si>
  <si>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</si>
  <si>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</si>
  <si>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</si>
  <si>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</si>
  <si>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</si>
  <si>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</si>
  <si>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</si>
  <si>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</si>
  <si>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</si>
  <si>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</si>
  <si>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</si>
  <si>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</si>
  <si>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</si>
  <si>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</si>
  <si>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</si>
  <si>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</si>
  <si>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</si>
  <si>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</si>
  <si>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</si>
  <si>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</si>
  <si>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</si>
  <si>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</si>
  <si>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</si>
  <si>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</si>
  <si>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</si>
  <si>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</si>
  <si>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</si>
  <si>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</si>
  <si>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</si>
  <si>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</si>
  <si>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</si>
  <si>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</si>
  <si>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</si>
  <si>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</si>
  <si>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</si>
  <si>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</si>
  <si>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</si>
  <si>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</si>
  <si>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</si>
  <si>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</si>
  <si>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</si>
  <si>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</si>
  <si>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</si>
  <si>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</si>
  <si>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</si>
  <si>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</si>
  <si>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</si>
  <si>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</si>
  <si>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</si>
  <si>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</si>
  <si>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</si>
  <si>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</si>
  <si>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</si>
  <si>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</si>
  <si>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</si>
  <si>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</si>
  <si>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</si>
  <si>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</si>
  <si>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</si>
  <si>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</si>
  <si>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</si>
  <si>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</si>
  <si>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</si>
  <si>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</si>
  <si>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</si>
  <si>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</si>
  <si>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</si>
  <si>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</si>
  <si>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</si>
  <si>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</si>
  <si>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</si>
  <si>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</si>
  <si>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</si>
  <si>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</si>
  <si>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</si>
  <si>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</si>
  <si>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</si>
  <si>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</si>
  <si>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</si>
  <si>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</si>
  <si>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</si>
  <si>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</si>
  <si>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</si>
  <si>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</si>
  <si>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</si>
  <si>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</si>
  <si>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</si>
  <si>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</si>
  <si>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</si>
  <si>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</si>
  <si>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</si>
  <si>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</si>
  <si>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</si>
  <si>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</si>
  <si>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</si>
  <si>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</si>
  <si>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</si>
  <si>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</si>
  <si>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</si>
  <si>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</si>
  <si>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</si>
  <si>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</si>
  <si>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</si>
  <si>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</si>
  <si>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</si>
  <si>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</si>
  <si>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</si>
  <si>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</si>
  <si>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</si>
  <si>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</si>
  <si>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</si>
  <si>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</si>
  <si>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</si>
  <si>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</si>
  <si>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</si>
  <si>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</si>
  <si>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</si>
  <si>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</si>
  <si>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</si>
  <si>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</si>
  <si>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</si>
  <si>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</si>
  <si>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</si>
  <si>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</si>
  <si>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</si>
  <si>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</si>
  <si>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</si>
  <si>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</si>
  <si>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</si>
  <si>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</si>
  <si>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</si>
  <si>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</si>
  <si>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</si>
  <si>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</si>
  <si>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</si>
  <si>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</si>
  <si>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</si>
  <si>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</si>
  <si>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</si>
  <si>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</si>
  <si>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</si>
  <si>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</si>
  <si>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</si>
  <si>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</si>
  <si>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</si>
  <si>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</si>
  <si>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</si>
  <si>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</si>
  <si>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</si>
  <si>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</si>
  <si>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</si>
  <si>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</si>
  <si>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</si>
  <si>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</si>
  <si>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</si>
  <si>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</si>
  <si>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</si>
  <si>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</si>
  <si>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</si>
  <si>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</si>
  <si>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</si>
  <si>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</si>
  <si>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</si>
  <si>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</si>
  <si>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</si>
  <si>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</si>
  <si>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</si>
  <si>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</si>
  <si>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</si>
  <si>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</si>
  <si>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</si>
  <si>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</si>
  <si>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</si>
  <si>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</si>
  <si>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</si>
  <si>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</si>
  <si>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</si>
  <si>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</si>
  <si>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</si>
  <si>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</si>
  <si>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</si>
  <si>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</si>
  <si>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</si>
  <si>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</si>
  <si>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</si>
  <si>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</si>
  <si>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</si>
  <si>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</si>
  <si>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</si>
  <si>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</si>
  <si>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</si>
  <si>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</si>
  <si>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</si>
  <si>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</si>
  <si>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</si>
  <si>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</si>
  <si>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</si>
  <si>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</si>
  <si>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</si>
  <si>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</si>
  <si>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</si>
  <si>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</si>
  <si>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</si>
  <si>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</si>
  <si>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</si>
  <si>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</si>
  <si>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</si>
  <si>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</si>
  <si>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</si>
  <si>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</si>
  <si>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</si>
  <si>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</si>
  <si>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</si>
  <si>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</si>
  <si>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</si>
  <si>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</si>
  <si>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</si>
  <si>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</si>
  <si>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</si>
  <si>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</si>
  <si>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</si>
  <si>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</si>
  <si>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</si>
  <si>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</si>
  <si>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</si>
  <si>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</si>
  <si>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</si>
  <si>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</si>
  <si>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</si>
  <si>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</si>
  <si>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</si>
  <si>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</si>
  <si>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</si>
  <si>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</si>
  <si>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</si>
  <si>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</si>
  <si>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</si>
  <si>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</si>
  <si>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</si>
  <si>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</si>
  <si>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</si>
  <si>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</si>
  <si>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</si>
  <si>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</si>
  <si>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</si>
  <si>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</si>
  <si>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</si>
  <si>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</si>
  <si>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</si>
  <si>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</si>
  <si>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</si>
  <si>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</si>
  <si>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</si>
  <si>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</si>
  <si>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</si>
  <si>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</si>
  <si>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</si>
  <si>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</si>
  <si>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</si>
  <si>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</si>
  <si>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</si>
  <si>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</si>
  <si>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</si>
  <si>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</si>
  <si>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</si>
  <si>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</si>
  <si>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</si>
  <si>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</si>
  <si>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</si>
  <si>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</si>
  <si>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</si>
  <si>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</si>
  <si>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</si>
  <si>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</si>
  <si>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</si>
  <si>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</si>
  <si>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</si>
  <si>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</si>
  <si>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</si>
  <si>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</si>
  <si>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</si>
  <si>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</si>
  <si>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</si>
  <si>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</si>
  <si>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</si>
  <si>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</si>
  <si>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</si>
  <si>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</si>
  <si>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</si>
  <si>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</si>
  <si>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</si>
  <si>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</si>
  <si>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</si>
  <si>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</si>
  <si>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</si>
  <si>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</si>
  <si>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</si>
  <si>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</si>
  <si>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</si>
  <si>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</si>
  <si>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</si>
  <si>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</si>
  <si>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</si>
  <si>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</si>
  <si>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</si>
  <si>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</si>
  <si>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</si>
  <si>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</si>
  <si>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</si>
  <si>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</si>
  <si>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</si>
  <si>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</si>
  <si>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</si>
  <si>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</si>
  <si>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</si>
  <si>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</si>
  <si>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</si>
  <si>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</si>
  <si>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</si>
  <si>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</si>
  <si>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</si>
  <si>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</si>
  <si>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</si>
  <si>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</si>
  <si>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</si>
  <si>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</si>
  <si>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</si>
  <si>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</si>
  <si>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</si>
  <si>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</si>
  <si>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</si>
  <si>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</si>
  <si>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</si>
  <si>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</si>
  <si>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</si>
  <si>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</si>
  <si>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</si>
  <si>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</si>
  <si>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</si>
  <si>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</si>
  <si>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</si>
  <si>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</si>
  <si>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</si>
  <si>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</si>
  <si>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</si>
  <si>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</si>
  <si>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</si>
  <si>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</si>
  <si>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</si>
  <si>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</si>
  <si>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</si>
  <si>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</si>
  <si>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</si>
  <si>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</si>
  <si>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</si>
  <si>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</si>
  <si>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</si>
  <si>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</si>
  <si>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</si>
  <si>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</si>
  <si>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</si>
  <si>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</si>
  <si>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</si>
  <si>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</si>
  <si>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</si>
  <si>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</si>
  <si>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</si>
  <si>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</si>
  <si>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</si>
  <si>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</si>
  <si>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</si>
  <si>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</si>
  <si>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</si>
  <si>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</si>
  <si>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</si>
  <si>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</si>
  <si>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</si>
  <si>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</si>
  <si>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</si>
  <si>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</si>
  <si>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</si>
  <si>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</si>
  <si>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</si>
  <si>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</si>
  <si>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</si>
  <si>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</si>
  <si>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</si>
  <si>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</si>
  <si>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</si>
  <si>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</si>
  <si>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</si>
  <si>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</si>
  <si>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</si>
  <si>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</si>
  <si>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</si>
  <si>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</si>
  <si>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</si>
  <si>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</si>
  <si>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</si>
  <si>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</si>
  <si>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</si>
  <si>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</si>
  <si>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</si>
  <si>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</si>
  <si>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</si>
  <si>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</si>
  <si>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</si>
  <si>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</si>
  <si>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</si>
  <si>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</si>
  <si>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</si>
  <si>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</si>
  <si>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</si>
  <si>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</si>
  <si>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</si>
  <si>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</si>
  <si>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</si>
  <si>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</si>
  <si>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</si>
  <si>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</si>
  <si>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</si>
  <si>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</si>
  <si>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</si>
  <si>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</si>
  <si>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</si>
  <si>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</si>
  <si>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</si>
  <si>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</si>
  <si>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</si>
  <si>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</si>
  <si>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</si>
  <si>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</si>
  <si>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</si>
  <si>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</si>
  <si>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</si>
  <si>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</si>
  <si>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</si>
  <si>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</si>
  <si>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</si>
  <si>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</si>
  <si>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</si>
  <si>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</si>
  <si>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</si>
  <si>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</si>
  <si>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</si>
  <si>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</si>
  <si>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</si>
  <si>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</si>
  <si>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</si>
  <si>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</si>
  <si>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</si>
  <si>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</si>
  <si>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</si>
  <si>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</si>
  <si>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</si>
  <si>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</si>
  <si>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</si>
  <si>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</si>
  <si>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</si>
  <si>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</si>
  <si>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</si>
  <si>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</si>
  <si>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</si>
  <si>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</si>
  <si>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</si>
  <si>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</si>
  <si>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</si>
  <si>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</si>
  <si>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</si>
  <si>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</si>
  <si>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</si>
  <si>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</si>
  <si>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</si>
  <si>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</si>
  <si>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</si>
  <si>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</si>
  <si>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</si>
  <si>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</si>
  <si>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</si>
  <si>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</si>
  <si>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</si>
  <si>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</si>
  <si>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</si>
  <si>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</si>
  <si>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</si>
  <si>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</si>
  <si>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</si>
  <si>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</si>
  <si>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</si>
  <si>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</si>
  <si>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</si>
  <si>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</si>
  <si>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</si>
  <si>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</si>
  <si>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</si>
  <si>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</si>
  <si>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</si>
  <si>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</si>
  <si>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</si>
  <si>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</si>
  <si>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</si>
  <si>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</si>
  <si>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</si>
  <si>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</si>
  <si>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</si>
  <si>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</si>
  <si>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</si>
  <si>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</si>
  <si>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</si>
  <si>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</si>
  <si>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</si>
  <si>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</si>
  <si>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</si>
  <si>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</si>
  <si>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</si>
  <si>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</si>
  <si>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</si>
  <si>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</si>
  <si>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</si>
  <si>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</si>
  <si>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</si>
  <si>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</si>
  <si>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</si>
  <si>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</si>
  <si>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</si>
  <si>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</si>
  <si>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</si>
  <si>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</si>
  <si>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</si>
  <si>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</si>
  <si>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</si>
  <si>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</si>
  <si>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</si>
  <si>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</si>
  <si>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</si>
  <si>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</si>
  <si>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</si>
  <si>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</si>
  <si>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</si>
  <si>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</si>
  <si>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</si>
  <si>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</si>
  <si>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</si>
  <si>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</si>
  <si>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</si>
  <si>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</si>
  <si>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</si>
  <si>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</si>
  <si>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</si>
  <si>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</si>
  <si>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</si>
  <si>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</si>
  <si>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</si>
  <si>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</si>
  <si>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</si>
  <si>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</si>
  <si>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</si>
  <si>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</si>
  <si>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</si>
  <si>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</si>
  <si>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</si>
  <si>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</si>
  <si>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</si>
  <si>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</si>
  <si>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</si>
  <si>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</si>
  <si>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</si>
  <si>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</si>
  <si>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</si>
  <si>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</si>
  <si>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</si>
  <si>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</si>
  <si>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</si>
  <si>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</si>
  <si>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</si>
  <si>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</si>
  <si>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</si>
  <si>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</si>
  <si>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</si>
  <si>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</si>
  <si>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</si>
  <si>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</si>
  <si>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</si>
  <si>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</si>
  <si>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</si>
  <si>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</si>
  <si>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</si>
  <si>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</si>
  <si>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</si>
  <si>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</si>
  <si>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</si>
  <si>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</si>
  <si>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</si>
  <si>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</si>
  <si>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</si>
  <si>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</si>
  <si>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</si>
  <si>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</si>
  <si>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</si>
  <si>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</si>
  <si>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</si>
  <si>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</si>
  <si>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</si>
  <si>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</si>
  <si>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</si>
  <si>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</si>
  <si>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</si>
  <si>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</si>
  <si>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</si>
  <si>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</si>
  <si>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</si>
  <si>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</si>
  <si>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</si>
  <si>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</si>
  <si>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</si>
  <si>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</si>
  <si>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</si>
  <si>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</si>
  <si>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</si>
  <si>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</si>
  <si>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</si>
  <si>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</si>
  <si>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</si>
  <si>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</si>
  <si>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</si>
  <si>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</si>
  <si>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</si>
  <si>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</si>
  <si>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</si>
  <si>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</si>
  <si>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</si>
  <si>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</si>
  <si>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</si>
  <si>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</si>
  <si>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</si>
  <si>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</si>
  <si>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</si>
  <si>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</si>
  <si>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</si>
  <si>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</si>
  <si>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</si>
  <si>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</si>
  <si>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</si>
  <si>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</si>
  <si>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</si>
  <si>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</si>
  <si>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</si>
  <si>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</si>
  <si>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</si>
  <si>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</si>
  <si>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</si>
  <si>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</si>
  <si>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</si>
  <si>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</si>
  <si>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</si>
  <si>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</si>
  <si>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</si>
  <si>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</si>
  <si>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</si>
  <si>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</si>
  <si>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</si>
  <si>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</si>
  <si>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</si>
  <si>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</si>
  <si>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</si>
  <si>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</si>
  <si>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</si>
  <si>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</si>
  <si>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</si>
  <si>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</si>
  <si>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</si>
  <si>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</si>
  <si>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</si>
  <si>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</si>
  <si>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</si>
  <si>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</si>
  <si>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</si>
  <si>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</si>
  <si>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</si>
  <si>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</si>
  <si>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</si>
  <si>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</si>
  <si>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</si>
  <si>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</si>
  <si>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</si>
  <si>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</si>
  <si>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</si>
  <si>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</si>
  <si>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</si>
  <si>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</si>
  <si>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</si>
  <si>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</si>
  <si>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</si>
  <si>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</si>
  <si>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</si>
  <si>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</si>
  <si>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</si>
  <si>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</si>
  <si>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</si>
  <si>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</si>
  <si>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</si>
  <si>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</si>
  <si>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</si>
  <si>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</si>
  <si>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</si>
  <si>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</si>
  <si>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</si>
  <si>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</si>
  <si>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</si>
  <si>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</si>
  <si>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</si>
  <si>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</si>
  <si>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</si>
  <si>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</si>
  <si>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</si>
  <si>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</si>
  <si>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</si>
  <si>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</si>
  <si>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</si>
  <si>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</si>
  <si>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</si>
  <si>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</si>
  <si>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</si>
  <si>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</si>
  <si>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</si>
  <si>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</si>
  <si>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</si>
  <si>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</si>
  <si>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</si>
  <si>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</si>
  <si>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</si>
  <si>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</si>
  <si>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</si>
  <si>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</si>
  <si>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</si>
  <si>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</si>
  <si>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</si>
  <si>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</si>
  <si>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</si>
  <si>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</si>
  <si>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</si>
  <si>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</si>
  <si>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</si>
  <si>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</si>
  <si>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</si>
  <si>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</si>
  <si>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</si>
  <si>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</si>
  <si>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</si>
  <si>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</si>
  <si>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</si>
  <si>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</si>
  <si>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</si>
  <si>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</si>
  <si>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</si>
  <si>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</si>
  <si>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</si>
  <si>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</si>
  <si>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</si>
  <si>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</si>
  <si>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</si>
  <si>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</si>
  <si>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</si>
  <si>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</si>
  <si>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</si>
  <si>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</si>
  <si>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</si>
  <si>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</si>
  <si>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</si>
  <si>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</si>
  <si>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</si>
  <si>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</si>
  <si>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</si>
  <si>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</si>
  <si>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</si>
  <si>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</si>
  <si>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</si>
  <si>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</si>
  <si>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</si>
  <si>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</si>
  <si>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</si>
  <si>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</si>
  <si>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</si>
  <si>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</si>
  <si>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</si>
  <si>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</si>
  <si>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</si>
  <si>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</si>
  <si>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</si>
  <si>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</si>
  <si>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</si>
  <si>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</si>
  <si>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</si>
  <si>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</si>
  <si>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</si>
  <si>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</si>
  <si>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</si>
  <si>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</si>
  <si>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</si>
  <si>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</si>
  <si>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</si>
  <si>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</si>
  <si>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</si>
  <si>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</si>
  <si>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</si>
  <si>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</si>
  <si>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</si>
  <si>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</si>
  <si>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</si>
  <si>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</si>
  <si>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</si>
  <si>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</si>
  <si>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</si>
  <si>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</si>
  <si>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</si>
  <si>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</si>
  <si>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</si>
  <si>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</si>
  <si>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</si>
  <si>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</si>
  <si>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</si>
  <si>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</si>
  <si>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</si>
  <si>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</si>
  <si>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</si>
  <si>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</si>
  <si>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</si>
  <si>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</si>
  <si>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</si>
  <si>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</si>
  <si>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</si>
  <si>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</si>
  <si>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</si>
  <si>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</si>
  <si>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</si>
  <si>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</si>
  <si>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</si>
  <si>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</si>
  <si>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</si>
  <si>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</si>
  <si>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</si>
  <si>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</si>
  <si>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</si>
  <si>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</si>
  <si>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</si>
  <si>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</si>
  <si>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</si>
  <si>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</si>
  <si>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</si>
  <si>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</si>
  <si>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</si>
  <si>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</si>
  <si>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</si>
  <si>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</si>
  <si>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</si>
  <si>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</si>
  <si>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</si>
  <si>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</si>
  <si>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</si>
  <si>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</si>
  <si>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</si>
  <si>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</si>
  <si>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</si>
  <si>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</si>
  <si>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</si>
  <si>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</si>
  <si>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</si>
  <si>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</si>
  <si>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</si>
  <si>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</si>
  <si>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</si>
  <si>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</si>
  <si>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</si>
  <si>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</si>
  <si>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</si>
  <si>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</si>
  <si>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</si>
  <si>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</si>
  <si>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</si>
  <si>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</si>
  <si>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</si>
  <si>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</si>
  <si>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</si>
  <si>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</si>
  <si>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</si>
  <si>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</si>
  <si>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</si>
  <si>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</si>
  <si>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</si>
  <si>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</si>
  <si>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</si>
  <si>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</si>
  <si>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</si>
  <si>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</si>
  <si>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</si>
  <si>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</si>
  <si>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</si>
  <si>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</si>
  <si>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</si>
  <si>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</si>
  <si>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</si>
  <si>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</si>
  <si>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</si>
  <si>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</si>
  <si>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</si>
  <si>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</si>
  <si>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</si>
  <si>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</si>
  <si>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</si>
  <si>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</si>
  <si>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</si>
  <si>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</si>
  <si>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</si>
  <si>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</si>
  <si>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</si>
  <si>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</si>
  <si>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</si>
  <si>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</si>
  <si>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</si>
  <si>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</si>
  <si>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</si>
  <si>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</si>
  <si>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</si>
  <si>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</si>
  <si>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</si>
  <si>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</si>
  <si>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</si>
  <si>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</si>
  <si>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</si>
  <si>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</si>
  <si>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</si>
  <si>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</si>
  <si>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</si>
  <si>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</si>
  <si>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</si>
  <si>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</si>
  <si>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</si>
  <si>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</si>
  <si>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</si>
  <si>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</si>
  <si>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</si>
  <si>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</si>
  <si>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</si>
  <si>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</si>
  <si>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</si>
  <si>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</si>
  <si>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</si>
  <si>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</si>
  <si>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</si>
  <si>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</si>
  <si>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</si>
  <si>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</si>
  <si>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</si>
  <si>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</si>
  <si>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</si>
  <si>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</si>
  <si>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</si>
  <si>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</si>
  <si>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</si>
  <si>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</si>
  <si>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</si>
  <si>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</si>
  <si>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</si>
  <si>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</si>
  <si>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</si>
  <si>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</si>
  <si>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</si>
  <si>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</si>
  <si>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</si>
  <si>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</si>
  <si>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</si>
  <si>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</si>
  <si>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</si>
  <si>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</si>
  <si>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</si>
  <si>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</si>
  <si>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</si>
  <si>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</si>
  <si>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</si>
  <si>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</si>
  <si>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</si>
  <si>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</si>
  <si>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</si>
  <si>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</si>
  <si>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</si>
  <si>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</si>
  <si>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</si>
  <si>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</si>
  <si>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</si>
  <si>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</si>
  <si>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</si>
  <si>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</si>
  <si>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</si>
  <si>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</si>
  <si>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</si>
  <si>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</si>
  <si>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</si>
  <si>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</si>
  <si>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</si>
  <si>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</si>
  <si>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</si>
  <si>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</si>
  <si>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</si>
  <si>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</si>
  <si>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</si>
  <si>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</si>
  <si>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</si>
  <si>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</si>
  <si>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</si>
  <si>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</si>
  <si>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</si>
  <si>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</si>
  <si>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</si>
  <si>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</si>
  <si>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</si>
  <si>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</si>
  <si>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</si>
  <si>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</si>
  <si>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</si>
  <si>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</si>
  <si>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</si>
  <si>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</si>
  <si>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</si>
  <si>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</si>
  <si>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</si>
  <si>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</si>
  <si>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</si>
  <si>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</si>
  <si>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</si>
  <si>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</si>
  <si>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</si>
  <si>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</si>
  <si>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</si>
  <si>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</si>
  <si>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</si>
  <si>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</si>
  <si>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</si>
  <si>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</si>
  <si>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</si>
  <si>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</si>
  <si>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</si>
  <si>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</si>
  <si>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</si>
  <si>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</si>
  <si>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</si>
  <si>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</si>
  <si>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</si>
  <si>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</si>
  <si>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</si>
  <si>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</si>
  <si>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</si>
  <si>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</si>
  <si>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</si>
  <si>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</si>
  <si>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</si>
  <si>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</si>
  <si>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</si>
  <si>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</si>
  <si>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</si>
  <si>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</si>
  <si>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</si>
  <si>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</si>
  <si>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</si>
  <si>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</si>
  <si>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</si>
  <si>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</si>
  <si>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</si>
  <si>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</si>
  <si>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</si>
  <si>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</si>
  <si>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</si>
  <si>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</si>
  <si>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</si>
  <si>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</si>
  <si>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</si>
  <si>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</si>
  <si>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</si>
  <si>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</si>
  <si>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</si>
  <si>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</si>
  <si>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</si>
  <si>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</si>
  <si>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</si>
  <si>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</si>
  <si>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</si>
  <si>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</si>
  <si>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</si>
  <si>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</si>
  <si>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</si>
  <si>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</si>
  <si>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</si>
  <si>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</si>
  <si>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</si>
  <si>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</si>
  <si>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</si>
  <si>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</si>
  <si>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</si>
  <si>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</si>
  <si>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</si>
  <si>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</si>
  <si>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</si>
  <si>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</si>
  <si>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</si>
  <si>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</si>
  <si>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</si>
  <si>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</si>
  <si>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</si>
  <si>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</si>
  <si>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</si>
  <si>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</si>
  <si>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</si>
  <si>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</si>
  <si>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</si>
  <si>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</si>
  <si>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</si>
  <si>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</si>
  <si>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</si>
  <si>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</si>
  <si>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</si>
  <si>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</si>
  <si>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</si>
  <si>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</si>
  <si>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</si>
  <si>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</si>
  <si>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</si>
  <si>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</si>
  <si>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</si>
  <si>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</si>
  <si>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</si>
  <si>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</si>
  <si>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</si>
  <si>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</si>
  <si>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</si>
  <si>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</si>
  <si>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</si>
  <si>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</si>
  <si>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</si>
  <si>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</si>
  <si>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</si>
  <si>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</si>
  <si>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</si>
  <si>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</si>
  <si>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</si>
  <si>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</si>
  <si>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</si>
  <si>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</si>
  <si>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</si>
  <si>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</si>
  <si>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</si>
  <si>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</si>
  <si>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</si>
  <si>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</si>
  <si>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</si>
  <si>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</si>
  <si>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</si>
  <si>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</si>
  <si>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</si>
  <si>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</si>
  <si>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</si>
  <si>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</si>
  <si>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</si>
  <si>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</si>
  <si>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</si>
  <si>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</si>
  <si>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</si>
  <si>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</si>
  <si>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</si>
  <si>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</si>
  <si>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</si>
  <si>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</si>
  <si>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</si>
  <si>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</si>
  <si>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</si>
  <si>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</si>
  <si>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</si>
  <si>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</si>
  <si>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</si>
  <si>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</si>
  <si>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</si>
  <si>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</si>
  <si>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</si>
  <si>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</si>
  <si>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</si>
  <si>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</si>
  <si>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</si>
  <si>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</si>
  <si>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</si>
  <si>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</si>
  <si>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</si>
  <si>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</si>
  <si>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</si>
  <si>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</si>
  <si>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</si>
  <si>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</si>
  <si>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</si>
  <si>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</si>
  <si>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</si>
  <si>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</si>
  <si>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</si>
  <si>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</si>
  <si>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</si>
  <si>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</si>
  <si>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</si>
  <si>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</si>
  <si>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</si>
  <si>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</si>
  <si>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</si>
  <si>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</si>
  <si>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</si>
  <si>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</si>
  <si>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</si>
  <si>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</si>
  <si>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</si>
  <si>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</si>
  <si>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</si>
  <si>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</si>
  <si>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</si>
  <si>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</si>
  <si>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</si>
  <si>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</si>
  <si>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</si>
  <si>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</si>
  <si>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</si>
  <si>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</si>
  <si>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</si>
  <si>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</si>
  <si>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</si>
  <si>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</si>
  <si>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</si>
  <si>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</si>
  <si>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</si>
  <si>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</si>
  <si>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</si>
  <si>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</si>
  <si>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</si>
  <si>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</si>
  <si>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</si>
  <si>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</si>
  <si>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</si>
  <si>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</si>
  <si>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</si>
  <si>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</si>
  <si>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</si>
  <si>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</si>
  <si>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</si>
  <si>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</si>
  <si>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</si>
  <si>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</si>
  <si>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</si>
  <si>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</si>
  <si>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</si>
  <si>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</si>
  <si>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</si>
  <si>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</si>
  <si>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</si>
  <si>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</si>
  <si>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</si>
  <si>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</si>
  <si>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</si>
  <si>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</si>
  <si>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</si>
  <si>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</si>
  <si>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</si>
  <si>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</si>
  <si>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</si>
  <si>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</si>
  <si>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</si>
  <si>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</si>
  <si>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</si>
  <si>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</si>
  <si>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</si>
  <si>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</si>
  <si>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</si>
  <si>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</si>
  <si>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</si>
  <si>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</si>
  <si>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</si>
  <si>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</si>
  <si>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</si>
  <si>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</si>
  <si>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</si>
  <si>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</si>
  <si>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</si>
  <si>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</si>
  <si>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</si>
  <si>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</si>
  <si>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</si>
  <si>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</si>
  <si>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</si>
  <si>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</si>
  <si>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</si>
  <si>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</si>
  <si>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</si>
  <si>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</si>
  <si>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</si>
  <si>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</si>
  <si>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</si>
  <si>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</si>
  <si>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</si>
  <si>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</si>
  <si>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</si>
  <si>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</si>
  <si>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</si>
  <si>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</si>
  <si>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</si>
  <si>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</si>
  <si>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</si>
  <si>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</si>
  <si>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</si>
  <si>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</si>
  <si>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</si>
  <si>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</si>
  <si>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</si>
  <si>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</si>
  <si>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</si>
  <si>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</si>
  <si>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</si>
  <si>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</si>
  <si>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</si>
  <si>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</si>
  <si>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</si>
  <si>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</si>
  <si>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</si>
  <si>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</si>
  <si>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</si>
  <si>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</si>
  <si>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</si>
  <si>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</si>
  <si>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</si>
  <si>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</si>
  <si>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</si>
  <si>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</si>
  <si>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</si>
  <si>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</si>
  <si>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</si>
  <si>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</si>
  <si>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</si>
  <si>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</si>
  <si>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</si>
  <si>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</si>
  <si>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</si>
  <si>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</si>
  <si>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</si>
  <si>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</si>
  <si>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</si>
  <si>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</si>
  <si>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</si>
  <si>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</si>
  <si>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</si>
  <si>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</si>
  <si>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</si>
  <si>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</si>
  <si>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</si>
  <si>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</si>
  <si>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</si>
  <si>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</si>
  <si>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</si>
  <si>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</si>
  <si>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</si>
  <si>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</si>
  <si>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</si>
  <si>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</si>
  <si>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</si>
  <si>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</si>
  <si>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</si>
  <si>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</si>
  <si>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</si>
  <si>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</si>
  <si>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</si>
  <si>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</si>
  <si>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</si>
  <si>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</si>
  <si>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</si>
  <si>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</si>
  <si>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</si>
  <si>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</si>
  <si>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</si>
  <si>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</si>
  <si>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</si>
  <si>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</si>
  <si>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</si>
  <si>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</si>
  <si>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</si>
  <si>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</si>
  <si>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</si>
  <si>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</si>
  <si>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</si>
  <si>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</si>
  <si>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</si>
  <si>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</si>
  <si>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</si>
  <si>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</si>
  <si>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</si>
  <si>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</si>
  <si>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</si>
  <si>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</si>
  <si>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</si>
  <si>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</si>
  <si>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</si>
  <si>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</si>
  <si>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</si>
  <si>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</si>
  <si>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</si>
  <si>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</si>
  <si>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</si>
  <si>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</si>
  <si>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</si>
  <si>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</si>
  <si>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</si>
  <si>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</si>
  <si>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</si>
  <si>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</si>
  <si>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</si>
  <si>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</si>
  <si>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</si>
  <si>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</si>
  <si>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</si>
  <si>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</si>
  <si>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</si>
  <si>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</si>
  <si>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</si>
  <si>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</si>
  <si>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</si>
  <si>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</si>
  <si>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</si>
  <si>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</si>
  <si>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</si>
  <si>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</si>
  <si>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</si>
  <si>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</si>
  <si>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</si>
  <si>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</si>
  <si>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</si>
  <si>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</si>
  <si>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</si>
  <si>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</si>
  <si>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</si>
  <si>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</si>
  <si>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</si>
  <si>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</si>
  <si>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</si>
  <si>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</si>
  <si>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</si>
  <si>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</si>
  <si>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</si>
  <si>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</si>
  <si>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</si>
  <si>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</si>
  <si>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</si>
  <si>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</si>
  <si>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</si>
  <si>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</si>
  <si>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</si>
  <si>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</si>
  <si>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</si>
  <si>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</si>
  <si>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</si>
  <si>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</si>
  <si>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</si>
  <si>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</si>
  <si>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</si>
  <si>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</si>
  <si>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</si>
  <si>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</si>
  <si>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</si>
  <si>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</si>
  <si>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</si>
  <si>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</si>
  <si>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</si>
  <si>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</si>
  <si>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</si>
  <si>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</si>
  <si>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</si>
  <si>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</si>
  <si>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</si>
  <si>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</si>
  <si>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</si>
  <si>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</si>
  <si>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</si>
  <si>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</si>
  <si>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</si>
  <si>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</si>
  <si>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</si>
  <si>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</si>
  <si>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</si>
  <si>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</si>
  <si>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</si>
  <si>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</si>
  <si>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</si>
  <si>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</si>
  <si>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</si>
  <si>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</si>
  <si>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</si>
  <si>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</si>
  <si>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</si>
  <si>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</si>
  <si>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</si>
  <si>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</si>
  <si>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</si>
  <si>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</si>
  <si>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</si>
  <si>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</si>
  <si>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</si>
  <si>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</si>
  <si>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</si>
  <si>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</si>
  <si>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</si>
  <si>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</si>
  <si>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</si>
  <si>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</si>
  <si>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</si>
  <si>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</si>
  <si>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</si>
  <si>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</si>
  <si>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</si>
  <si>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</si>
  <si>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</si>
  <si>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</si>
  <si>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</si>
  <si>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</si>
  <si>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</si>
  <si>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</si>
  <si>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</si>
  <si>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</si>
  <si>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</si>
  <si>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</si>
  <si>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</si>
  <si>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</si>
  <si>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</si>
  <si>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</si>
  <si>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</si>
  <si>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</si>
  <si>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</si>
  <si>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</si>
  <si>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</si>
  <si>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</si>
  <si>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</si>
  <si>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</si>
  <si>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</si>
  <si>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</si>
  <si>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</si>
  <si>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</si>
  <si>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</si>
  <si>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</si>
  <si>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</si>
  <si>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</si>
  <si>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</si>
  <si>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</si>
  <si>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</si>
  <si>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</si>
  <si>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</si>
  <si>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</si>
  <si>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</si>
  <si>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</si>
  <si>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</si>
  <si>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</si>
  <si>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</si>
  <si>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</si>
  <si>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</si>
  <si>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</si>
  <si>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</si>
  <si>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</si>
  <si>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</si>
  <si>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</si>
  <si>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</si>
  <si>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</si>
  <si>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</si>
  <si>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</si>
  <si>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</si>
  <si>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</si>
  <si>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</si>
  <si>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</si>
  <si>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</si>
  <si>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</si>
  <si>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</si>
  <si>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</si>
  <si>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</si>
  <si>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</si>
  <si>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</si>
  <si>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</si>
  <si>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</si>
  <si>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</si>
  <si>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</si>
  <si>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</si>
  <si>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</si>
  <si>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</si>
  <si>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</si>
  <si>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</si>
  <si>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</si>
  <si>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</si>
  <si>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</si>
  <si>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</si>
  <si>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</si>
  <si>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</si>
  <si>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</si>
  <si>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</si>
  <si>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</si>
  <si>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</si>
  <si>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</si>
  <si>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</si>
  <si>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</si>
  <si>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</si>
  <si>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</si>
  <si>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</si>
  <si>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</si>
  <si>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</si>
  <si>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</si>
  <si>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</si>
  <si>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</si>
  <si>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</si>
  <si>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</si>
  <si>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</si>
  <si>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</si>
  <si>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</si>
  <si>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</si>
  <si>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</si>
  <si>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</si>
  <si>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</si>
  <si>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</si>
  <si>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</si>
  <si>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</si>
  <si>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</si>
  <si>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</si>
  <si>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</si>
  <si>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</si>
  <si>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</si>
  <si>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</si>
  <si>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</si>
  <si>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</si>
  <si>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</si>
  <si>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</si>
  <si>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</si>
  <si>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</si>
  <si>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</si>
  <si>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</si>
  <si>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</si>
  <si>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</si>
  <si>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</si>
  <si>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</si>
  <si>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</si>
  <si>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</si>
  <si>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</si>
  <si>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</si>
  <si>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</si>
  <si>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</si>
  <si>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</si>
  <si>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</si>
  <si>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</si>
  <si>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</si>
  <si>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</si>
  <si>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</si>
  <si>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</si>
  <si>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</si>
  <si>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</si>
  <si>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</si>
  <si>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</si>
  <si>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</si>
  <si>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</si>
  <si>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</si>
  <si>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</si>
  <si>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</si>
  <si>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</si>
  <si>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</si>
  <si>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</si>
  <si>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</si>
  <si>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</si>
  <si>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</si>
  <si>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</si>
  <si>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</si>
  <si>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</si>
  <si>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</si>
  <si>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</si>
  <si>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</si>
  <si>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</si>
  <si>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</si>
  <si>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</si>
  <si>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</si>
  <si>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</si>
  <si>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</si>
  <si>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</si>
  <si>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</si>
  <si>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</si>
  <si>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</si>
  <si>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</si>
  <si>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</si>
  <si>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</si>
  <si>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</si>
  <si>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</si>
  <si>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</si>
  <si>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</si>
  <si>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</si>
  <si>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</si>
  <si>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</si>
  <si>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</si>
  <si>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</si>
  <si>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</si>
  <si>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</si>
  <si>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</si>
  <si>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</si>
  <si>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</si>
  <si>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</si>
  <si>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</si>
  <si>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</si>
  <si>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</si>
  <si>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</si>
  <si>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</si>
  <si>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</si>
  <si>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</si>
  <si>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</si>
  <si>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</si>
  <si>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</si>
  <si>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</si>
  <si>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</si>
  <si>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</si>
  <si>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</si>
  <si>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</si>
  <si>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</si>
  <si>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</si>
  <si>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</si>
  <si>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</si>
  <si>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</si>
  <si>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</si>
  <si>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</si>
  <si>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</si>
  <si>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</si>
  <si>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</si>
  <si>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</si>
  <si>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</si>
  <si>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</si>
  <si>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</si>
  <si>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</si>
  <si>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</si>
  <si>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</si>
  <si>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</si>
  <si>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</si>
  <si>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</si>
  <si>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</si>
  <si>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</si>
  <si>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</si>
  <si>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</si>
  <si>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</si>
  <si>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</si>
  <si>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</si>
  <si>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</si>
  <si>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</si>
  <si>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</si>
  <si>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</si>
  <si>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</si>
  <si>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</si>
  <si>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</si>
  <si>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</si>
  <si>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</si>
  <si>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</si>
  <si>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</si>
  <si>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</si>
  <si>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</si>
  <si>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</si>
  <si>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</si>
  <si>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</si>
  <si>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</si>
  <si>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</si>
  <si>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</si>
  <si>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</si>
  <si>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</si>
  <si>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</si>
  <si>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</si>
  <si>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</si>
  <si>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</si>
  <si>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</si>
  <si>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</si>
  <si>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</si>
  <si>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</si>
  <si>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</si>
  <si>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</si>
  <si>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</si>
  <si>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</si>
  <si>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</si>
  <si>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</si>
  <si>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</si>
  <si>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</si>
  <si>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</si>
  <si>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</si>
  <si>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</si>
  <si>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</si>
  <si>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</si>
  <si>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</si>
  <si>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</si>
  <si>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</si>
  <si>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</si>
  <si>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</si>
  <si>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</si>
  <si>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</si>
  <si>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</si>
  <si>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</si>
  <si>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</si>
  <si>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</si>
  <si>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</si>
  <si>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</si>
  <si>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</si>
  <si>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</si>
  <si>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</si>
  <si>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</si>
  <si>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</si>
  <si>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</si>
  <si>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</si>
  <si>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</si>
  <si>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</si>
  <si>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</si>
  <si>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</si>
  <si>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</si>
  <si>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</si>
  <si>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</si>
  <si>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</si>
  <si>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</si>
  <si>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</si>
  <si>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</si>
  <si>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</si>
  <si>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</si>
  <si>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</si>
  <si>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</si>
  <si>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</si>
  <si>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</si>
  <si>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</si>
  <si>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</si>
  <si>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</si>
  <si>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</si>
  <si>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</si>
  <si>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</si>
  <si>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</si>
  <si>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</si>
  <si>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</si>
  <si>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</si>
  <si>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</si>
  <si>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</si>
  <si>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</si>
  <si>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</si>
  <si>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</si>
  <si>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</si>
  <si>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</si>
  <si>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</si>
  <si>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</si>
  <si>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</si>
  <si>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</si>
  <si>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</si>
  <si>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</si>
  <si>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</si>
  <si>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</si>
  <si>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</si>
  <si>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</si>
  <si>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</si>
  <si>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</si>
  <si>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</si>
  <si>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</si>
  <si>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</si>
  <si>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</si>
  <si>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</si>
  <si>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</si>
  <si>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</si>
  <si>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</si>
  <si>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</si>
  <si>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</si>
  <si>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</si>
  <si>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</si>
  <si>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</si>
  <si>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</si>
  <si>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</si>
  <si>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</si>
  <si>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</si>
  <si>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</si>
  <si>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</si>
  <si>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</si>
  <si>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</si>
  <si>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</si>
  <si>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</si>
  <si>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</si>
  <si>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</si>
  <si>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</si>
  <si>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</si>
  <si>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</si>
  <si>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</si>
  <si>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</si>
  <si>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</si>
  <si>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</si>
  <si>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</si>
  <si>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</si>
  <si>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</si>
  <si>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</si>
  <si>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</si>
  <si>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</si>
  <si>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</si>
  <si>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</si>
  <si>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</si>
  <si>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</si>
  <si>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</si>
  <si>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</si>
  <si>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</si>
  <si>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</si>
  <si>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</si>
  <si>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</si>
  <si>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</si>
  <si>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</si>
  <si>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</si>
  <si>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</si>
  <si>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</si>
  <si>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</si>
  <si>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</si>
  <si>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</si>
  <si>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</si>
  <si>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</si>
  <si>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</si>
  <si>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</si>
  <si>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</si>
  <si>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</si>
  <si>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</si>
  <si>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</si>
  <si>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</si>
  <si>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</si>
  <si>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</si>
  <si>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</si>
  <si>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</si>
  <si>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</si>
  <si>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</si>
  <si>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</si>
  <si>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</si>
  <si>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</si>
  <si>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</si>
  <si>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</si>
  <si>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</si>
  <si>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</si>
  <si>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</si>
  <si>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</si>
  <si>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</si>
  <si>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</si>
  <si>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</si>
  <si>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</si>
  <si>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</si>
  <si>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</si>
  <si>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</si>
  <si>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</si>
  <si>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</si>
  <si>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</si>
  <si>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</si>
  <si>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</si>
  <si>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</si>
  <si>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</si>
  <si>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</si>
  <si>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</si>
  <si>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</si>
  <si>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</si>
  <si>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</si>
  <si>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</si>
  <si>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</si>
  <si>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</si>
  <si>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</si>
  <si>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</si>
  <si>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</si>
  <si>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</si>
  <si>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</si>
  <si>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</si>
  <si>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</si>
  <si>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</si>
  <si>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</si>
  <si>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</si>
  <si>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</si>
  <si>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</si>
  <si>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</si>
  <si>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</si>
  <si>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</si>
  <si>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</si>
  <si>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</si>
  <si>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</si>
  <si>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</si>
  <si>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</si>
  <si>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</si>
  <si>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</si>
  <si>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</si>
  <si>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</si>
  <si>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</si>
  <si>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</si>
  <si>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</si>
  <si>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</si>
  <si>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</si>
  <si>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</si>
  <si>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</si>
  <si>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</si>
  <si>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</si>
  <si>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</si>
  <si>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</si>
  <si>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</si>
  <si>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</si>
  <si>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</si>
  <si>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</si>
  <si>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</si>
  <si>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</si>
  <si>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</si>
  <si>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</si>
  <si>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</si>
  <si>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</si>
  <si>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</si>
  <si>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</si>
  <si>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</si>
  <si>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</si>
  <si>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</si>
  <si>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</si>
  <si>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</si>
  <si>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</si>
  <si>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</si>
  <si>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</si>
  <si>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</si>
  <si>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</si>
  <si>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</si>
  <si>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</si>
  <si>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</si>
  <si>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</si>
  <si>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</si>
  <si>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</si>
  <si>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</si>
  <si>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</si>
  <si>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</si>
  <si>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</si>
  <si>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</si>
  <si>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</si>
  <si>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</si>
  <si>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</si>
  <si>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</si>
  <si>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</si>
  <si>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</si>
  <si>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</si>
  <si>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</si>
  <si>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</si>
  <si>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</si>
  <si>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</si>
  <si>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</si>
  <si>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</si>
  <si>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</si>
  <si>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</si>
  <si>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</si>
  <si>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</si>
  <si>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</si>
  <si>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</si>
  <si>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</si>
  <si>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</si>
  <si>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</si>
  <si>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</si>
  <si>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</si>
  <si>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</si>
  <si>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</si>
  <si>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</si>
  <si>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</si>
  <si>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</si>
  <si>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</si>
  <si>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</si>
  <si>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</si>
  <si>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</si>
  <si>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</si>
  <si>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</si>
  <si>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</si>
  <si>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</si>
  <si>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</si>
  <si>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</si>
  <si>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</si>
  <si>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</si>
  <si>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</si>
  <si>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</si>
  <si>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</si>
  <si>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</si>
  <si>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</si>
  <si>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</si>
  <si>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</si>
  <si>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</si>
  <si>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</si>
  <si>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</si>
  <si>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</si>
  <si>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</si>
  <si>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</si>
  <si>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</si>
  <si>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</si>
  <si>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</si>
  <si>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</si>
  <si>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</si>
  <si>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</si>
  <si>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</si>
  <si>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</si>
  <si>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</si>
  <si>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</si>
  <si>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</si>
  <si>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</si>
  <si>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</si>
  <si>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</si>
  <si>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</si>
  <si>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</si>
  <si>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</si>
  <si>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</si>
  <si>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</si>
  <si>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</si>
  <si>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</si>
  <si>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</si>
  <si>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</si>
  <si>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</si>
  <si>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</si>
  <si>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</si>
  <si>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</si>
  <si>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</si>
  <si>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</si>
  <si>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</si>
  <si>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</si>
  <si>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</si>
  <si>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</si>
  <si>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</si>
  <si>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</si>
  <si>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</si>
  <si>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</si>
  <si>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</si>
  <si>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</si>
  <si>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</si>
  <si>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</si>
  <si>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</si>
  <si>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</si>
  <si>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</si>
  <si>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</si>
  <si>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</si>
  <si>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</si>
  <si>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</si>
  <si>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</si>
  <si>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</si>
  <si>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</si>
  <si>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</si>
  <si>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</si>
  <si>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</si>
  <si>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</si>
  <si>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</si>
  <si>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</si>
  <si>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</si>
  <si>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</si>
  <si>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</si>
  <si>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</si>
  <si>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</si>
  <si>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</si>
  <si>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</si>
  <si>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</si>
  <si>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</si>
  <si>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</si>
  <si>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</si>
  <si>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</si>
  <si>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</si>
  <si>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</si>
  <si>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</si>
  <si>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</si>
  <si>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</si>
  <si>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</si>
  <si>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</si>
  <si>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</si>
  <si>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</si>
  <si>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</si>
  <si>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</si>
  <si>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</si>
  <si>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</si>
  <si>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</si>
  <si>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</si>
  <si>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</si>
  <si>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</si>
  <si>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</si>
  <si>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</si>
  <si>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</si>
  <si>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</si>
  <si>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</si>
  <si>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</si>
  <si>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</si>
  <si>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</si>
  <si>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</si>
  <si>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</si>
  <si>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</si>
  <si>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</si>
  <si>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</si>
  <si>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</si>
  <si>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</si>
  <si>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</si>
  <si>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</si>
  <si>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</si>
  <si>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</si>
  <si>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</si>
  <si>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</si>
  <si>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</si>
  <si>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</si>
  <si>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</si>
  <si>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</si>
  <si>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</si>
  <si>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</si>
  <si>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</si>
  <si>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</si>
  <si>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</si>
  <si>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</si>
  <si>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</si>
  <si>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</si>
  <si>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</si>
  <si>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</si>
  <si>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</si>
  <si>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</si>
  <si>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</si>
  <si>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</si>
  <si>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</si>
  <si>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</si>
  <si>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</si>
  <si>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</si>
  <si>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</si>
  <si>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</si>
  <si>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</si>
  <si>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</si>
  <si>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</si>
  <si>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</si>
  <si>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</si>
  <si>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</si>
  <si>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</si>
  <si>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</si>
  <si>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</si>
  <si>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</si>
  <si>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</si>
  <si>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</si>
  <si>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</si>
  <si>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</si>
  <si>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</si>
  <si>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</si>
  <si>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</si>
  <si>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</si>
  <si>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</si>
  <si>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</si>
  <si>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</si>
  <si>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</si>
  <si>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</si>
  <si>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</si>
  <si>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</si>
  <si>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</si>
  <si>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</si>
  <si>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</si>
  <si>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</si>
  <si>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</si>
  <si>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</si>
  <si>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</si>
  <si>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</si>
  <si>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</si>
  <si>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</si>
  <si>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</si>
  <si>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</si>
  <si>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</si>
  <si>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</si>
  <si>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</si>
  <si>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</si>
  <si>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</si>
  <si>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</si>
  <si>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</si>
  <si>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</si>
  <si>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</si>
  <si>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</si>
  <si>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</si>
  <si>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</si>
  <si>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</si>
  <si>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</si>
  <si>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</si>
  <si>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</si>
  <si>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</si>
  <si>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</si>
  <si>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</si>
  <si>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</si>
  <si>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</si>
  <si>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</si>
  <si>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</si>
  <si>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</si>
  <si>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</si>
  <si>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</si>
  <si>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</si>
  <si>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</si>
  <si>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</si>
  <si>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</si>
  <si>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</si>
  <si>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</si>
  <si>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</si>
  <si>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</si>
  <si>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</si>
  <si>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</si>
  <si>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</si>
  <si>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</si>
  <si>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</si>
  <si>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</si>
  <si>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</si>
  <si>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</si>
  <si>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</si>
  <si>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</si>
  <si>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</si>
  <si>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</si>
  <si>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</si>
  <si>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</si>
  <si>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</si>
  <si>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</si>
  <si>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</si>
  <si>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</si>
  <si>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</si>
  <si>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</si>
  <si>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</si>
  <si>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</si>
  <si>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</si>
  <si>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</si>
  <si>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</si>
  <si>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</si>
  <si>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</si>
  <si>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</si>
  <si>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</si>
  <si>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</si>
  <si>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</si>
  <si>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</si>
  <si>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</si>
  <si>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</si>
  <si>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</si>
  <si>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</si>
  <si>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</si>
  <si>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</si>
  <si>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</si>
  <si>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</si>
  <si>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</si>
  <si>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</si>
  <si>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</si>
  <si>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</si>
  <si>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</si>
  <si>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</si>
  <si>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</si>
  <si>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</si>
  <si>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</si>
  <si>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</si>
  <si>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</si>
  <si>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</si>
  <si>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</si>
  <si>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</si>
  <si>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</si>
  <si>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</si>
  <si>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</si>
  <si>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</si>
  <si>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</si>
  <si>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</si>
  <si>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</si>
  <si>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</si>
  <si>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</si>
  <si>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</si>
  <si>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</si>
  <si>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</si>
  <si>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</si>
  <si>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</si>
  <si>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</si>
  <si>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</si>
  <si>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</si>
  <si>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</si>
  <si>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</si>
  <si>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</si>
  <si>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</si>
  <si>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</si>
  <si>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</si>
  <si>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</si>
  <si>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</si>
  <si>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</si>
  <si>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</si>
  <si>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</si>
  <si>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</si>
  <si>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</si>
  <si>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</si>
  <si>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</si>
  <si>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</si>
  <si>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</si>
  <si>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</si>
  <si>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</si>
  <si>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</si>
  <si>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</si>
  <si>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</si>
  <si>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</si>
  <si>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</si>
  <si>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</si>
  <si>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</si>
  <si>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</si>
  <si>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</si>
  <si>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</si>
  <si>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</si>
  <si>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</si>
  <si>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</si>
  <si>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</si>
  <si>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</si>
  <si>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</si>
  <si>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</si>
  <si>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</si>
  <si>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</si>
  <si>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</si>
  <si>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</si>
  <si>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</si>
  <si>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</si>
  <si>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</si>
  <si>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</si>
  <si>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</si>
  <si>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</si>
  <si>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</si>
  <si>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</si>
  <si>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</si>
  <si>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</si>
  <si>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</si>
  <si>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</si>
  <si>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</si>
  <si>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</si>
  <si>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</si>
  <si>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</si>
  <si>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</si>
  <si>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</si>
  <si>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</si>
  <si>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</si>
  <si>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</si>
  <si>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</si>
  <si>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</si>
  <si>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</si>
  <si>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</si>
  <si>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</si>
  <si>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</si>
  <si>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</si>
  <si>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</si>
  <si>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</si>
  <si>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</si>
  <si>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</si>
  <si>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</si>
  <si>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</si>
  <si>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</si>
  <si>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</si>
  <si>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</si>
  <si>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</si>
  <si>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</si>
  <si>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</si>
  <si>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</si>
  <si>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</si>
  <si>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</si>
  <si>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</si>
  <si>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</si>
  <si>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</si>
  <si>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</si>
  <si>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</si>
  <si>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</si>
  <si>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</si>
  <si>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</si>
  <si>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</si>
  <si>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</si>
  <si>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</si>
  <si>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</si>
  <si>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</si>
  <si>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</si>
  <si>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</si>
  <si>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</si>
  <si>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</si>
  <si>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</si>
  <si>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</si>
  <si>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</si>
  <si>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</si>
  <si>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</si>
  <si>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</si>
  <si>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</si>
  <si>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</si>
  <si>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</si>
  <si>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</si>
  <si>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</si>
  <si>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</si>
  <si>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</si>
  <si>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</si>
  <si>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</si>
  <si>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</si>
  <si>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</si>
  <si>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</si>
  <si>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</si>
  <si>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</si>
  <si>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</si>
  <si>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</si>
  <si>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</si>
  <si>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</si>
  <si>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</si>
  <si>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</si>
  <si>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</si>
  <si>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</si>
  <si>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</si>
  <si>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</si>
  <si>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</si>
  <si>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</si>
  <si>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</si>
  <si>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</si>
  <si>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</si>
  <si>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</si>
  <si>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</si>
  <si>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</si>
  <si>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</si>
  <si>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</si>
  <si>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</si>
  <si>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</si>
  <si>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</si>
  <si>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</si>
  <si>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</si>
  <si>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</si>
  <si>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</si>
  <si>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</si>
  <si>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</si>
  <si>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</si>
  <si>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</si>
  <si>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</si>
  <si>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</si>
  <si>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</si>
  <si>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</si>
  <si>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</si>
  <si>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</si>
  <si>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</si>
  <si>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</si>
  <si>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</si>
  <si>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</si>
  <si>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</si>
  <si>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</si>
  <si>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</si>
  <si>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</si>
  <si>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</si>
  <si>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</si>
  <si>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</si>
  <si>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</si>
  <si>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</si>
  <si>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</si>
  <si>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</si>
  <si>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</si>
  <si>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</si>
  <si>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</si>
  <si>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</si>
  <si>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</si>
  <si>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</si>
  <si>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</si>
  <si>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</si>
  <si>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</si>
  <si>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</si>
  <si>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</si>
  <si>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</si>
  <si>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</si>
  <si>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</si>
  <si>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</si>
  <si>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</si>
  <si>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</si>
  <si>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</si>
  <si>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</si>
  <si>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</si>
  <si>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</si>
  <si>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</si>
  <si>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</si>
  <si>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</si>
  <si>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</si>
  <si>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</si>
  <si>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</si>
  <si>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</si>
  <si>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</si>
  <si>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</si>
  <si>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</si>
  <si>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</si>
  <si>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</si>
  <si>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</si>
  <si>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</si>
  <si>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</si>
  <si>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</si>
  <si>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</si>
  <si>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</si>
  <si>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</si>
  <si>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</si>
  <si>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</si>
  <si>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</si>
  <si>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</si>
  <si>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</si>
  <si>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</si>
  <si>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</si>
  <si>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</si>
  <si>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</si>
  <si>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</si>
  <si>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</si>
  <si>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</si>
  <si>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</si>
  <si>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</si>
  <si>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</si>
  <si>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</si>
  <si>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</si>
  <si>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</si>
  <si>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</si>
  <si>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</si>
  <si>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</si>
  <si>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</si>
  <si>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</si>
  <si>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</si>
  <si>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</si>
  <si>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</si>
  <si>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</si>
  <si>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</si>
  <si>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</si>
  <si>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</si>
  <si>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</si>
  <si>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</si>
  <si>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</si>
  <si>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</si>
  <si>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</si>
  <si>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</si>
  <si>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</si>
  <si>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</si>
  <si>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</si>
  <si>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</si>
  <si>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</si>
  <si>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</si>
  <si>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</si>
  <si>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</si>
  <si>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</si>
  <si>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</si>
  <si>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</si>
  <si>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</si>
  <si>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</si>
  <si>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</si>
  <si>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</si>
  <si>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</si>
  <si>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</si>
  <si>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</si>
  <si>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</si>
  <si>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</si>
  <si>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</si>
  <si>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</si>
  <si>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</si>
  <si>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</si>
  <si>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</si>
  <si>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</si>
  <si>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</si>
  <si>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</si>
  <si>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</si>
  <si>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</si>
  <si>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</si>
  <si>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</si>
  <si>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</si>
  <si>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</si>
  <si>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</si>
  <si>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</si>
  <si>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</si>
  <si>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</si>
  <si>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</si>
  <si>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</si>
  <si>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</si>
  <si>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</si>
  <si>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</si>
  <si>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</si>
  <si>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</si>
  <si>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</si>
  <si>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</si>
  <si>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</si>
  <si>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</si>
  <si>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</si>
  <si>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</si>
  <si>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</si>
  <si>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</si>
  <si>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</si>
  <si>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</si>
  <si>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</si>
  <si>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</si>
  <si>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</si>
  <si>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</si>
  <si>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</si>
  <si>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</si>
  <si>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</si>
  <si>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</si>
  <si>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</si>
  <si>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</si>
  <si>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</si>
  <si>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</si>
  <si>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</si>
  <si>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</si>
  <si>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</si>
  <si>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</si>
  <si>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</si>
  <si>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</si>
  <si>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</si>
  <si>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</si>
  <si>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</si>
  <si>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</si>
  <si>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</si>
  <si>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</si>
  <si>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</si>
  <si>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</si>
  <si>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</si>
  <si>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</si>
  <si>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</si>
  <si>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</si>
  <si>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</si>
  <si>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</si>
  <si>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</si>
  <si>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</si>
  <si>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</si>
  <si>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</si>
  <si>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</si>
  <si>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</si>
  <si>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</si>
  <si>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</si>
  <si>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</si>
  <si>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</si>
  <si>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</si>
  <si>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</si>
  <si>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</si>
  <si>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</si>
  <si>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</si>
  <si>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</si>
  <si>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</si>
  <si>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</si>
  <si>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</si>
  <si>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</si>
  <si>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</si>
  <si>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</si>
  <si>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</si>
  <si>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</si>
  <si>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</si>
  <si>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</si>
  <si>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</si>
  <si>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</si>
  <si>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</si>
  <si>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</si>
  <si>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</si>
  <si>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</si>
  <si>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</si>
  <si>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</si>
  <si>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</si>
  <si>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</si>
  <si>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</si>
  <si>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</si>
  <si>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</si>
  <si>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</si>
  <si>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</si>
  <si>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</si>
  <si>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</si>
  <si>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</si>
  <si>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</si>
  <si>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</si>
  <si>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</si>
  <si>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</si>
  <si>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</si>
  <si>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</si>
  <si>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</si>
  <si>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</si>
  <si>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</si>
  <si>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</si>
  <si>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</si>
  <si>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</si>
  <si>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</si>
  <si>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</si>
  <si>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</si>
  <si>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</si>
  <si>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</si>
  <si>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</si>
  <si>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</si>
  <si>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</si>
  <si>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</si>
  <si>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</si>
  <si>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</si>
  <si>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</si>
  <si>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</si>
  <si>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</si>
  <si>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</si>
  <si>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</si>
  <si>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</si>
  <si>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</si>
  <si>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</si>
  <si>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</si>
  <si>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</si>
  <si>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</si>
  <si>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</si>
  <si>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</si>
  <si>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</si>
  <si>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</si>
  <si>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</si>
  <si>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</si>
  <si>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</si>
  <si>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</si>
  <si>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</si>
  <si>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</si>
  <si>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</si>
  <si>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</si>
  <si>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</si>
  <si>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</si>
  <si>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</si>
  <si>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</si>
  <si>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</si>
  <si>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</si>
  <si>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</si>
  <si>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</si>
  <si>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</si>
  <si>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</si>
  <si>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</si>
  <si>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</si>
  <si>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</si>
  <si>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</si>
  <si>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</si>
  <si>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</si>
  <si>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</si>
  <si>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</si>
  <si>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</si>
  <si>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</si>
  <si>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</si>
  <si>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</si>
  <si>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</si>
  <si>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</si>
  <si>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</si>
  <si>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</si>
  <si>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</si>
  <si>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</si>
  <si>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</si>
  <si>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</si>
  <si>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</si>
  <si>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</si>
  <si>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</si>
  <si>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</si>
  <si>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</si>
  <si>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</si>
  <si>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</si>
  <si>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</si>
  <si>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</si>
  <si>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</si>
  <si>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</si>
  <si>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</si>
  <si>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</si>
  <si>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</si>
  <si>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</si>
  <si>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</si>
  <si>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</si>
  <si>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</si>
  <si>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</si>
  <si>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</si>
  <si>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</si>
  <si>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</si>
  <si>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</si>
  <si>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</si>
  <si>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</si>
  <si>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</si>
  <si>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</si>
  <si>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</si>
  <si>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</si>
  <si>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</si>
  <si>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</si>
  <si>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</si>
  <si>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</si>
  <si>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</si>
  <si>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</si>
  <si>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</si>
  <si>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</si>
  <si>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</si>
  <si>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</si>
  <si>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</si>
  <si>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</si>
  <si>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</si>
  <si>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</si>
  <si>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</si>
  <si>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</si>
  <si>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</si>
  <si>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</si>
  <si>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</si>
  <si>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</si>
  <si>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</si>
  <si>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</si>
  <si>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</si>
  <si>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</si>
  <si>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</si>
  <si>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</si>
  <si>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</si>
  <si>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</si>
  <si>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</si>
  <si>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</si>
  <si>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</si>
  <si>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</si>
  <si>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</si>
  <si>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</si>
  <si>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</si>
  <si>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</si>
  <si>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</si>
  <si>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</si>
  <si>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</si>
  <si>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</si>
  <si>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</si>
  <si>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</si>
  <si>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</si>
  <si>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</si>
  <si>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</si>
  <si>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</si>
  <si>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</si>
  <si>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</si>
  <si>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</si>
  <si>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</si>
  <si>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</si>
  <si>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</si>
  <si>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</si>
  <si>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</si>
  <si>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</si>
  <si>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</si>
  <si>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</si>
  <si>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</si>
  <si>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</si>
  <si>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</si>
  <si>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</si>
  <si>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</si>
  <si>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</si>
  <si>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</si>
  <si>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</si>
  <si>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</si>
  <si>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</si>
  <si>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</si>
  <si>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</si>
  <si>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</si>
  <si>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</si>
  <si>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</si>
  <si>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</si>
  <si>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</si>
  <si>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</si>
  <si>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</si>
  <si>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</si>
  <si>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</si>
  <si>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</si>
  <si>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</si>
  <si>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</si>
  <si>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</si>
  <si>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</si>
  <si>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</si>
  <si>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</si>
  <si>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</si>
  <si>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</si>
  <si>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</si>
  <si>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</si>
  <si>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</si>
  <si>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</si>
  <si>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</si>
  <si>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</si>
  <si>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</si>
  <si>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</si>
  <si>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</si>
  <si>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</si>
  <si>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</si>
  <si>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</si>
  <si>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</si>
  <si>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</si>
  <si>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</si>
  <si>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</si>
  <si>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</si>
  <si>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</si>
  <si>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</si>
  <si>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</si>
  <si>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</si>
  <si>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</si>
  <si>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</si>
  <si>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</si>
  <si>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</si>
  <si>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</si>
  <si>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</si>
  <si>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</si>
  <si>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</si>
  <si>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</si>
  <si>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</si>
  <si>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</si>
  <si>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</si>
  <si>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</si>
  <si>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</si>
  <si>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</si>
  <si>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</si>
  <si>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</si>
  <si>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</si>
  <si>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</si>
  <si>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</si>
  <si>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</si>
  <si>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</si>
  <si>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</si>
  <si>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</si>
  <si>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</si>
  <si>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</si>
  <si>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</si>
  <si>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</si>
  <si>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</si>
  <si>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</si>
  <si>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</si>
  <si>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</si>
  <si>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</si>
  <si>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</si>
  <si>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</si>
  <si>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</si>
  <si>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</si>
  <si>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</si>
  <si>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</si>
  <si>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</si>
  <si>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</si>
  <si>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</si>
  <si>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</si>
  <si>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</si>
  <si>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</si>
  <si>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</si>
  <si>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</si>
  <si>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</si>
  <si>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</si>
  <si>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</si>
  <si>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</si>
  <si>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</si>
  <si>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</si>
  <si>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</si>
  <si>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</si>
  <si>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</si>
  <si>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</si>
  <si>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</si>
  <si>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</si>
  <si>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</si>
  <si>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</si>
  <si>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</si>
  <si>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</si>
  <si>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</si>
  <si>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</si>
  <si>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</si>
  <si>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</si>
  <si>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</si>
  <si>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</si>
  <si>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</si>
  <si>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</si>
  <si>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</si>
  <si>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</si>
  <si>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</si>
  <si>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</si>
  <si>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</si>
  <si>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</si>
  <si>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</si>
  <si>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</si>
  <si>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</si>
  <si>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</si>
  <si>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</si>
  <si>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</si>
  <si>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</si>
  <si>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</si>
  <si>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</si>
  <si>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</si>
  <si>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</si>
  <si>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</si>
  <si>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</si>
  <si>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</si>
  <si>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</si>
  <si>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</si>
  <si>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</si>
  <si>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</si>
  <si>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</si>
  <si>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</si>
  <si>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</si>
  <si>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</si>
  <si>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</si>
  <si>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</si>
  <si>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</si>
  <si>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</si>
  <si>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</si>
  <si>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</si>
  <si>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</si>
  <si>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</si>
  <si>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</si>
  <si>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</si>
  <si>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</si>
  <si>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</si>
  <si>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</si>
  <si>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</si>
  <si>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</si>
  <si>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</si>
  <si>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</si>
  <si>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</si>
  <si>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</si>
  <si>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</si>
  <si>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</si>
  <si>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</si>
  <si>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</si>
  <si>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</si>
  <si>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</si>
  <si>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</si>
  <si>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</si>
  <si>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</si>
  <si>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</si>
  <si>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</si>
  <si>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</si>
  <si>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</si>
  <si>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</si>
  <si>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</si>
  <si>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</si>
  <si>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</si>
  <si>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</si>
  <si>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</si>
  <si>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</si>
  <si>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</si>
  <si>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</si>
  <si>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</si>
  <si>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</si>
  <si>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</si>
  <si>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</si>
  <si>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</si>
  <si>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</si>
  <si>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</si>
  <si>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</si>
  <si>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</si>
  <si>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</si>
  <si>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</si>
  <si>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</si>
  <si>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</si>
  <si>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</si>
  <si>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</si>
  <si>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</si>
  <si>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</si>
  <si>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</si>
  <si>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</si>
  <si>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</si>
  <si>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</si>
  <si>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</si>
  <si>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</si>
  <si>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</si>
  <si>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</si>
  <si>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</si>
  <si>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</si>
  <si>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</si>
  <si>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</si>
  <si>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</si>
  <si>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</si>
  <si>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</si>
  <si>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</si>
  <si>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</si>
  <si>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</si>
  <si>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</si>
  <si>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</si>
  <si>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</si>
  <si>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</si>
  <si>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</si>
  <si>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</si>
  <si>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</si>
  <si>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</si>
  <si>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</si>
  <si>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</si>
  <si>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</si>
  <si>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</si>
  <si>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</si>
  <si>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</si>
  <si>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</si>
  <si>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</si>
  <si>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</si>
  <si>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</si>
  <si>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</si>
  <si>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</si>
  <si>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</si>
  <si>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</si>
  <si>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</si>
  <si>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</si>
  <si>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</si>
  <si>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</si>
  <si>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</si>
  <si>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</si>
  <si>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</si>
  <si>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</si>
  <si>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</si>
  <si>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</si>
  <si>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</si>
  <si>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</si>
  <si>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</si>
  <si>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</si>
  <si>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</si>
  <si>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</si>
  <si>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</si>
  <si>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</si>
  <si>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</si>
  <si>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</si>
  <si>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</si>
  <si>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</si>
  <si>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</si>
  <si>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</si>
  <si>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</si>
  <si>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</si>
  <si>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</si>
  <si>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</si>
  <si>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</si>
  <si>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</si>
  <si>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</si>
  <si>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</si>
  <si>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</si>
  <si>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</si>
  <si>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</si>
  <si>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</si>
  <si>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</si>
  <si>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</si>
  <si>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</si>
  <si>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</si>
  <si>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</si>
  <si>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</si>
  <si>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</si>
  <si>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</si>
  <si>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</si>
  <si>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</si>
  <si>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</si>
  <si>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</si>
  <si>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</si>
  <si>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</si>
  <si>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</si>
  <si>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</si>
  <si>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</si>
  <si>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</si>
  <si>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</si>
  <si>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</si>
  <si>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</si>
  <si>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</si>
  <si>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</si>
  <si>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</si>
  <si>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</si>
  <si>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</si>
  <si>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</si>
  <si>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</si>
  <si>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</si>
  <si>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</si>
  <si>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</si>
  <si>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</si>
  <si>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</si>
  <si>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</si>
  <si>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</si>
  <si>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</si>
  <si>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</si>
  <si>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</si>
  <si>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</si>
  <si>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</si>
  <si>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</si>
  <si>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</si>
  <si>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</si>
  <si>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</si>
  <si>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</si>
  <si>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</si>
  <si>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</si>
  <si>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</si>
  <si>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</si>
  <si>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</si>
  <si>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</si>
  <si>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</si>
  <si>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</si>
  <si>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</si>
  <si>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</si>
  <si>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</si>
  <si>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</si>
  <si>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</si>
  <si>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</si>
  <si>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</si>
  <si>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</si>
  <si>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</si>
  <si>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</si>
  <si>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</si>
  <si>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</si>
  <si>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</si>
  <si>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</si>
  <si>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</si>
  <si>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</si>
  <si>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</si>
  <si>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</si>
  <si>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</si>
  <si>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</si>
  <si>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</si>
  <si>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</si>
  <si>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</si>
  <si>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</si>
  <si>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</si>
  <si>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</si>
  <si>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</si>
  <si>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</si>
  <si>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</si>
  <si>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</si>
  <si>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</si>
  <si>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</si>
  <si>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</si>
  <si>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</si>
  <si>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</si>
  <si>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</si>
  <si>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</si>
  <si>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</si>
  <si>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</si>
  <si>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</si>
  <si>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</si>
  <si>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</si>
  <si>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</si>
  <si>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</si>
  <si>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</si>
  <si>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</si>
  <si>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</si>
  <si>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</si>
  <si>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</si>
  <si>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</si>
  <si>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</si>
  <si>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</si>
  <si>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</si>
  <si>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</si>
  <si>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</si>
  <si>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</si>
  <si>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</si>
  <si>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</si>
  <si>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</si>
  <si>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</si>
  <si>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</si>
  <si>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</si>
  <si>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</si>
  <si>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</si>
  <si>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</si>
  <si>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</si>
  <si>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</si>
  <si>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</si>
  <si>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</si>
  <si>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</si>
  <si>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</si>
  <si>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</si>
  <si>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</si>
  <si>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</si>
  <si>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</si>
  <si>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</si>
  <si>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</si>
  <si>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</si>
  <si>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</si>
  <si>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</si>
  <si>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</si>
  <si>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</si>
  <si>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</si>
  <si>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</si>
  <si>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</si>
  <si>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</si>
  <si>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</si>
  <si>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</si>
  <si>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</si>
  <si>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</si>
  <si>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</si>
  <si>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</si>
  <si>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</si>
  <si>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</si>
  <si>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</si>
  <si>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</si>
  <si>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</si>
  <si>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</si>
  <si>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</si>
  <si>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</si>
  <si>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</si>
  <si>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</si>
  <si>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</si>
  <si>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</si>
  <si>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</si>
  <si>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</si>
  <si>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</si>
  <si>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</si>
  <si>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</si>
  <si>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</si>
  <si>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</si>
  <si>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</si>
  <si>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</si>
  <si>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</si>
  <si>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</si>
  <si>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</si>
  <si>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</si>
  <si>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</si>
  <si>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</si>
  <si>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</si>
  <si>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</si>
  <si>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</si>
  <si>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</si>
  <si>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</si>
  <si>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</si>
  <si>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</si>
  <si>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</si>
  <si>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</si>
  <si>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</si>
  <si>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</si>
  <si>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</si>
  <si>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</si>
  <si>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</si>
  <si>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</si>
  <si>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</si>
  <si>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</si>
  <si>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</si>
  <si>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</si>
  <si>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</si>
  <si>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</si>
  <si>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</si>
  <si>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</si>
  <si>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</si>
  <si>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</si>
  <si>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</si>
  <si>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</si>
  <si>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</si>
  <si>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</si>
  <si>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</si>
  <si>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</si>
  <si>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</si>
  <si>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</si>
  <si>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</si>
  <si>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</si>
  <si>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</si>
  <si>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</si>
  <si>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</si>
  <si>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</si>
  <si>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</si>
  <si>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</si>
  <si>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</si>
  <si>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</si>
  <si>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</si>
  <si>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</si>
  <si>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</si>
  <si>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</si>
  <si>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</si>
  <si>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</si>
  <si>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</si>
  <si>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</si>
  <si>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</si>
  <si>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</si>
  <si>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</si>
  <si>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</si>
  <si>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</si>
  <si>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</si>
  <si>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</si>
  <si>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</si>
  <si>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</si>
  <si>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</si>
  <si>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</si>
  <si>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</si>
  <si>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</si>
  <si>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</si>
  <si>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</si>
  <si>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</si>
  <si>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</si>
  <si>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</si>
  <si>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</si>
  <si>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</si>
  <si>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</si>
  <si>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</si>
  <si>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</si>
  <si>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</si>
  <si>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</si>
  <si>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</si>
  <si>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</si>
  <si>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</si>
  <si>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</si>
  <si>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</si>
  <si>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</si>
  <si>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</si>
  <si>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</si>
  <si>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</si>
  <si>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</si>
  <si>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</si>
  <si>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</si>
  <si>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</si>
  <si>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</si>
  <si>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</si>
  <si>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</si>
  <si>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</si>
  <si>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</si>
  <si>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</si>
  <si>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</si>
  <si>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</si>
  <si>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</si>
  <si>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</si>
  <si>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</si>
  <si>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</si>
  <si>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</si>
  <si>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</si>
  <si>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</si>
  <si>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</si>
  <si>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</si>
  <si>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</si>
  <si>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</si>
  <si>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</si>
  <si>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</si>
  <si>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</si>
  <si>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</si>
  <si>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</si>
  <si>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</si>
  <si>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</si>
  <si>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</si>
  <si>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</si>
  <si>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</si>
  <si>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</si>
  <si>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</si>
  <si>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</si>
  <si>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</si>
  <si>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</si>
  <si>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</si>
  <si>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</si>
  <si>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</si>
  <si>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</si>
  <si>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</si>
  <si>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</si>
  <si>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</si>
  <si>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</si>
  <si>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</si>
  <si>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</si>
  <si>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</si>
  <si>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</si>
  <si>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</si>
  <si>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</si>
  <si>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</si>
  <si>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</si>
  <si>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</si>
  <si>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</si>
  <si>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</si>
  <si>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</si>
  <si>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</si>
  <si>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</si>
  <si>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</si>
  <si>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</si>
  <si>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</si>
  <si>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</si>
  <si>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</si>
  <si>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</si>
  <si>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</si>
  <si>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</si>
  <si>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</si>
  <si>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</si>
  <si>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</si>
  <si>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</si>
  <si>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</si>
  <si>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</si>
  <si>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</si>
  <si>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</si>
  <si>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</si>
  <si>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</si>
  <si>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</si>
  <si>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</si>
  <si>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</si>
  <si>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</si>
  <si>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</si>
  <si>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</si>
  <si>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</si>
  <si>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</si>
  <si>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</si>
  <si>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</si>
  <si>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</si>
  <si>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</si>
  <si>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</si>
  <si>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</si>
  <si>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</si>
  <si>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</si>
  <si>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</si>
  <si>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</si>
  <si>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</si>
  <si>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</si>
  <si>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</si>
  <si>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</si>
  <si>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</si>
  <si>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</si>
  <si>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</si>
  <si>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</si>
  <si>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</si>
  <si>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</si>
  <si>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</si>
  <si>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</si>
  <si>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</si>
  <si>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</si>
  <si>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</si>
  <si>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</si>
  <si>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</si>
  <si>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</si>
  <si>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</si>
  <si>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</si>
  <si>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</si>
  <si>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</si>
  <si>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</si>
  <si>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</si>
  <si>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</si>
  <si>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</si>
  <si>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</si>
  <si>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</si>
  <si>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</si>
  <si>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</si>
  <si>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</si>
  <si>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</si>
  <si>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</si>
  <si>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</si>
  <si>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</si>
  <si>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</si>
  <si>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</si>
  <si>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</si>
  <si>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</si>
  <si>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</si>
  <si>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</si>
  <si>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</si>
  <si>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</si>
  <si>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</si>
  <si>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</si>
  <si>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</si>
  <si>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</si>
  <si>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</si>
  <si>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</si>
  <si>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</si>
  <si>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</si>
  <si>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</si>
  <si>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</si>
  <si>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</si>
  <si>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</si>
  <si>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</si>
  <si>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</si>
  <si>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</si>
  <si>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</si>
  <si>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</si>
  <si>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</si>
  <si>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</si>
  <si>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</si>
  <si>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</si>
  <si>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</si>
  <si>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</si>
  <si>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</si>
  <si>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</si>
  <si>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</si>
  <si>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</si>
  <si>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</si>
  <si>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</si>
  <si>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</si>
  <si>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</si>
  <si>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</si>
  <si>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</si>
  <si>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</si>
  <si>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</si>
  <si>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</si>
  <si>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</si>
  <si>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</si>
  <si>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</si>
  <si>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</si>
  <si>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</si>
  <si>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</si>
  <si>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</si>
  <si>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</si>
  <si>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</si>
  <si>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</si>
  <si>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</si>
  <si>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</si>
  <si>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</si>
  <si>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</si>
  <si>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</si>
  <si>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</si>
  <si>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</si>
  <si>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</si>
  <si>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</si>
  <si>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</si>
  <si>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</si>
  <si>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</si>
  <si>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</si>
  <si>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</si>
  <si>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</si>
  <si>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</si>
  <si>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</si>
  <si>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</si>
  <si>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</si>
  <si>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</si>
  <si>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</si>
  <si>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</si>
  <si>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</si>
  <si>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</si>
  <si>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</si>
  <si>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</si>
  <si>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</si>
  <si>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</si>
  <si>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</si>
  <si>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</si>
  <si>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</si>
  <si>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</si>
  <si>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</si>
  <si>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</si>
  <si>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</si>
  <si>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</si>
  <si>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</si>
  <si>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</si>
  <si>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</si>
  <si>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</si>
  <si>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</si>
  <si>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</si>
  <si>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</si>
  <si>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</si>
  <si>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</si>
  <si>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</si>
  <si>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</si>
  <si>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</si>
  <si>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</si>
  <si>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</si>
  <si>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</si>
  <si>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</si>
  <si>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</si>
  <si>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</si>
  <si>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</si>
  <si>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</si>
  <si>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</si>
  <si>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</si>
  <si>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</si>
  <si>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</si>
  <si>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</si>
  <si>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</si>
  <si>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</si>
  <si>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</si>
  <si>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</si>
  <si>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</si>
  <si>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</si>
  <si>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</si>
  <si>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</si>
  <si>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</si>
  <si>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</si>
  <si>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</si>
  <si>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</si>
  <si>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</si>
  <si>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</si>
  <si>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</si>
  <si>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</si>
  <si>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</si>
  <si>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</si>
  <si>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</si>
  <si>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</si>
  <si>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</si>
  <si>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</si>
  <si>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</si>
  <si>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</si>
  <si>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</si>
  <si>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</si>
  <si>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</si>
  <si>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</si>
  <si>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</si>
  <si>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</si>
  <si>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</si>
  <si>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</si>
  <si>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</si>
  <si>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</si>
  <si>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</si>
  <si>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</si>
  <si>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</si>
  <si>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</si>
  <si>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</si>
  <si>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</si>
  <si>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</si>
  <si>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</si>
  <si>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</si>
  <si>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</si>
  <si>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</si>
  <si>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</si>
  <si>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</si>
  <si>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</si>
  <si>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</si>
  <si>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</si>
  <si>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</si>
  <si>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</si>
  <si>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</si>
  <si>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</si>
  <si>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</si>
  <si>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</si>
  <si>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</si>
  <si>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</si>
  <si>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</si>
  <si>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</si>
  <si>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</si>
  <si>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</si>
  <si>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</si>
  <si>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</si>
  <si>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</si>
  <si>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</si>
  <si>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</si>
  <si>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</si>
  <si>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</si>
  <si>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</si>
  <si>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</si>
  <si>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</si>
  <si>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</si>
  <si>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</si>
  <si>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</si>
  <si>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</si>
  <si>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</si>
  <si>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</si>
  <si>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</si>
  <si>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</si>
  <si>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</si>
  <si>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</si>
  <si>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</si>
  <si>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</si>
  <si>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</si>
  <si>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</si>
  <si>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</si>
  <si>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</si>
  <si>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</si>
  <si>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</si>
  <si>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</si>
  <si>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</si>
  <si>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</si>
  <si>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</si>
  <si>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</si>
  <si>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</si>
  <si>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</si>
  <si>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</si>
  <si>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</si>
  <si>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</si>
  <si>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</si>
  <si>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</si>
  <si>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</si>
  <si>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</si>
  <si>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</si>
  <si>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</si>
  <si>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</si>
  <si>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</si>
  <si>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</si>
  <si>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</si>
  <si>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</si>
  <si>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</si>
  <si>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</si>
  <si>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</si>
  <si>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</si>
  <si>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</si>
  <si>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</si>
  <si>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</si>
  <si>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</si>
  <si>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</si>
  <si>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</si>
  <si>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</si>
  <si>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</si>
  <si>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</si>
  <si>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</si>
  <si>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</si>
  <si>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</si>
  <si>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</si>
  <si>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</si>
  <si>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</si>
  <si>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</si>
  <si>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</si>
  <si>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</si>
  <si>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</si>
  <si>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</si>
  <si>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</si>
  <si>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</si>
  <si>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</si>
  <si>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</si>
  <si>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</si>
  <si>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</si>
  <si>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</si>
  <si>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</si>
  <si>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</si>
  <si>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</si>
  <si>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</si>
  <si>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</si>
  <si>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</si>
  <si>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</si>
  <si>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</si>
  <si>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</si>
  <si>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</si>
  <si>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</si>
  <si>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</si>
  <si>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</si>
  <si>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</si>
  <si>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</si>
  <si>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</si>
  <si>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</si>
  <si>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</si>
  <si>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</si>
  <si>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</si>
  <si>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</si>
  <si>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</si>
  <si>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</si>
  <si>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</si>
  <si>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</si>
  <si>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</si>
  <si>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</si>
  <si>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</si>
  <si>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</si>
  <si>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</si>
  <si>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</si>
  <si>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</si>
  <si>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</si>
  <si>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</si>
  <si>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</si>
  <si>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</si>
  <si>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</si>
  <si>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</si>
  <si>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</si>
  <si>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</si>
  <si>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</si>
  <si>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</si>
  <si>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</si>
  <si>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</si>
  <si>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</si>
  <si>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</si>
  <si>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</si>
  <si>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</si>
  <si>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</si>
  <si>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</si>
  <si>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</si>
  <si>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</si>
  <si>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</si>
  <si>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</si>
  <si>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</si>
  <si>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</si>
  <si>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</si>
  <si>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</si>
  <si>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</si>
  <si>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</si>
  <si>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</si>
  <si>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</si>
  <si>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</si>
  <si>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</si>
  <si>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</si>
  <si>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</si>
  <si>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</si>
  <si>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</si>
  <si>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</si>
  <si>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</si>
  <si>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</si>
  <si>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</si>
  <si>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</si>
  <si>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</si>
  <si>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</si>
  <si>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</si>
  <si>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</si>
  <si>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</si>
  <si>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</si>
  <si>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</si>
  <si>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</si>
  <si>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</si>
  <si>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</si>
  <si>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</si>
  <si>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</si>
  <si>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</si>
  <si>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</si>
  <si>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</si>
  <si>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</si>
  <si>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</si>
  <si>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</si>
  <si>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</si>
  <si>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</si>
  <si>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</si>
  <si>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</si>
  <si>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</si>
  <si>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</si>
  <si>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</si>
  <si>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</si>
  <si>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</si>
  <si>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</si>
  <si>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</si>
  <si>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</si>
  <si>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</si>
  <si>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</si>
  <si>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</si>
  <si>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</si>
  <si>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</si>
  <si>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</si>
  <si>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</si>
  <si>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</si>
  <si>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</si>
  <si>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</si>
  <si>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</si>
  <si>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</si>
  <si>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</si>
  <si>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</si>
  <si>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</si>
  <si>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</si>
  <si>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</si>
  <si>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</si>
  <si>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</si>
  <si>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</si>
  <si>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</si>
  <si>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</si>
  <si>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</si>
  <si>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</si>
  <si>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</si>
  <si>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</si>
  <si>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</si>
  <si>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</si>
  <si>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</si>
  <si>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</si>
  <si>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</si>
  <si>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</si>
  <si>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</si>
  <si>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</si>
  <si>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</si>
  <si>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</si>
  <si>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</si>
  <si>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</si>
  <si>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</si>
  <si>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</si>
  <si>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</si>
  <si>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</si>
  <si>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</si>
  <si>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</si>
  <si>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</si>
  <si>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</si>
  <si>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</si>
  <si>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</si>
  <si>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</si>
  <si>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</si>
  <si>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</si>
  <si>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</si>
  <si>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</si>
  <si>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</si>
  <si>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</si>
  <si>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</si>
  <si>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</si>
  <si>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</si>
  <si>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</si>
  <si>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</si>
  <si>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</si>
  <si>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</si>
  <si>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</si>
  <si>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</si>
  <si>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</si>
  <si>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</si>
  <si>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</si>
  <si>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</si>
  <si>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</si>
  <si>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</si>
  <si>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</si>
  <si>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</si>
  <si>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</si>
  <si>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</si>
  <si>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</si>
  <si>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</si>
  <si>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</si>
  <si>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</si>
  <si>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</si>
  <si>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</si>
  <si>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</si>
  <si>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</si>
  <si>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</si>
  <si>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</si>
  <si>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</si>
  <si>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</si>
  <si>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</si>
  <si>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</si>
  <si>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</si>
  <si>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</si>
  <si>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</si>
  <si>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</si>
  <si>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</si>
  <si>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</si>
  <si>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</si>
  <si>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</si>
  <si>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</si>
  <si>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</si>
  <si>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</si>
  <si>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</si>
  <si>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</si>
  <si>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</si>
  <si>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</si>
  <si>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</si>
  <si>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</si>
  <si>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</si>
  <si>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</si>
  <si>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</si>
  <si>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</si>
  <si>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</si>
  <si>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</si>
  <si>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</si>
  <si>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</si>
  <si>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</si>
  <si>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</si>
  <si>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</si>
  <si>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</si>
  <si>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</si>
  <si>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</si>
  <si>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</si>
  <si>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</si>
  <si>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</si>
  <si>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</si>
  <si>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</si>
  <si>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</si>
  <si>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</si>
  <si>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</si>
  <si>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</si>
  <si>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</si>
  <si>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</si>
  <si>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</si>
  <si>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</si>
  <si>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</si>
  <si>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</si>
  <si>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</si>
  <si>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</si>
  <si>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</si>
  <si>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</si>
  <si>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</si>
  <si>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</si>
  <si>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</si>
  <si>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</si>
  <si>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</si>
  <si>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</si>
  <si>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</si>
  <si>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</si>
  <si>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</si>
  <si>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</si>
  <si>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</si>
  <si>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</si>
  <si>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</si>
  <si>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</si>
  <si>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</si>
  <si>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</si>
  <si>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</si>
  <si>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</si>
  <si>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</si>
  <si>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</si>
  <si>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</si>
  <si>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</si>
  <si>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</si>
  <si>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</si>
  <si>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</si>
  <si>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</si>
  <si>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</si>
  <si>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</si>
  <si>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</si>
  <si>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</si>
  <si>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</si>
  <si>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</si>
  <si>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</si>
  <si>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</si>
  <si>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</si>
  <si>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</si>
  <si>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</si>
  <si>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</si>
  <si>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</si>
  <si>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</si>
  <si>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</si>
  <si>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</si>
  <si>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</si>
  <si>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</si>
  <si>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</si>
  <si>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</si>
  <si>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</si>
  <si>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</si>
  <si>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</si>
  <si>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</si>
  <si>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</si>
  <si>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</si>
  <si>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</si>
  <si>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</si>
  <si>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</si>
  <si>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</si>
  <si>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</si>
  <si>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</si>
  <si>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</si>
  <si>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</si>
  <si>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</si>
  <si>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</si>
  <si>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</si>
  <si>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</si>
  <si>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</si>
  <si>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</si>
  <si>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</si>
  <si>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</si>
  <si>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</si>
  <si>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</si>
  <si>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</si>
  <si>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</si>
  <si>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</si>
  <si>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</si>
  <si>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</si>
  <si>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</si>
  <si>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</si>
  <si>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</si>
  <si>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</si>
  <si>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</si>
  <si>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</si>
  <si>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</si>
  <si>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</si>
  <si>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</si>
  <si>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</si>
  <si>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</si>
  <si>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</si>
  <si>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</si>
  <si>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</si>
  <si>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</si>
  <si>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</si>
  <si>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</si>
  <si>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</si>
  <si>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</si>
  <si>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</si>
  <si>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</si>
  <si>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</si>
  <si>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</si>
  <si>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</si>
  <si>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</si>
  <si>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</si>
  <si>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</si>
  <si>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</si>
  <si>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</si>
  <si>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</si>
  <si>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</si>
  <si>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</si>
  <si>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</si>
  <si>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</si>
  <si>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</si>
  <si>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</si>
  <si>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</si>
  <si>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</si>
  <si>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</si>
  <si>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</si>
  <si>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</si>
  <si>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</si>
  <si>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</si>
  <si>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</si>
  <si>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</si>
  <si>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</si>
  <si>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</si>
  <si>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</si>
  <si>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</si>
  <si>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</si>
  <si>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</si>
  <si>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</si>
  <si>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</si>
  <si>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</si>
  <si>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</si>
  <si>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</si>
  <si>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</si>
  <si>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</si>
  <si>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</si>
  <si>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</si>
  <si>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</si>
  <si>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</si>
  <si>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</si>
  <si>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</si>
  <si>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</si>
  <si>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</si>
  <si>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</si>
  <si>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</si>
  <si>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</si>
  <si>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</si>
  <si>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</si>
  <si>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</si>
  <si>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</si>
  <si>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</si>
  <si>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</si>
  <si>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</si>
  <si>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</si>
  <si>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</si>
  <si>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</si>
  <si>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</si>
  <si>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</si>
  <si>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</si>
  <si>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</si>
  <si>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</si>
  <si>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</si>
  <si>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</si>
  <si>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</si>
  <si>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</si>
  <si>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</si>
  <si>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</si>
  <si>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</si>
  <si>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</si>
  <si>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</si>
  <si>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</si>
  <si>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</si>
  <si>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</si>
  <si>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</si>
  <si>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</si>
  <si>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</si>
  <si>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</si>
  <si>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</si>
  <si>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</si>
  <si>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</si>
  <si>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</si>
  <si>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</si>
  <si>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</si>
  <si>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</si>
  <si>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</si>
  <si>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</si>
  <si>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</si>
  <si>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</si>
  <si>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</si>
  <si>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</si>
  <si>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</si>
  <si>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</si>
  <si>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</si>
  <si>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</si>
  <si>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</si>
  <si>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</si>
  <si>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</si>
  <si>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</si>
  <si>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</si>
  <si>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</si>
  <si>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</si>
  <si>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</si>
  <si>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</si>
  <si>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</si>
  <si>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</si>
  <si>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</si>
  <si>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</si>
  <si>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</si>
  <si>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</si>
  <si>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</si>
  <si>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</si>
  <si>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</si>
  <si>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</si>
  <si>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</si>
  <si>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</si>
  <si>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</si>
  <si>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</si>
  <si>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</si>
  <si>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</si>
  <si>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</si>
  <si>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</si>
  <si>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</si>
  <si>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</si>
  <si>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</si>
  <si>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</si>
  <si>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</si>
  <si>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</si>
  <si>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</si>
  <si>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</si>
  <si>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</si>
  <si>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</si>
  <si>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</si>
  <si>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</si>
  <si>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</si>
  <si>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</si>
  <si>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</si>
  <si>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</si>
  <si>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</si>
  <si>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</si>
  <si>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</si>
  <si>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</si>
  <si>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</si>
  <si>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</si>
  <si>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</si>
  <si>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</si>
  <si>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</si>
  <si>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</si>
  <si>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</si>
  <si>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</si>
  <si>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</si>
  <si>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</si>
  <si>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</si>
  <si>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</si>
  <si>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</si>
  <si>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</si>
  <si>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</si>
  <si>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</si>
  <si>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</si>
  <si>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</si>
  <si>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</si>
  <si>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</si>
  <si>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</si>
  <si>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</si>
  <si>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</si>
  <si>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</si>
  <si>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</si>
  <si>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</si>
  <si>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</si>
  <si>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</si>
  <si>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</si>
  <si>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</si>
  <si>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</si>
  <si>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</si>
  <si>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</si>
  <si>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</si>
  <si>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</si>
  <si>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</si>
  <si>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</si>
  <si>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</si>
  <si>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</si>
  <si>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</si>
  <si>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</si>
  <si>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</si>
  <si>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</si>
  <si>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</si>
  <si>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</si>
  <si>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</si>
  <si>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</si>
  <si>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</si>
  <si>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</si>
  <si>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</si>
  <si>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</si>
  <si>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</si>
  <si>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</si>
  <si>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</si>
  <si>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</si>
  <si>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</si>
  <si>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</si>
  <si>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</si>
  <si>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</si>
  <si>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</si>
  <si>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</si>
  <si>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</si>
  <si>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</si>
  <si>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</si>
  <si>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</si>
  <si>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</si>
  <si>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</si>
  <si>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</si>
  <si>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</si>
  <si>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</si>
  <si>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</si>
  <si>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</si>
  <si>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</si>
  <si>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</si>
  <si>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</si>
  <si>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</si>
  <si>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</si>
  <si>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</si>
  <si>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</si>
  <si>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</si>
  <si>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</si>
  <si>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</si>
  <si>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</si>
  <si>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</si>
  <si>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</si>
  <si>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</si>
  <si>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</si>
  <si>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</si>
  <si>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</si>
  <si>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</si>
  <si>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</si>
  <si>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</si>
  <si>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</si>
  <si>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</si>
  <si>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</si>
  <si>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</si>
  <si>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</si>
  <si>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</si>
  <si>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</si>
  <si>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</si>
  <si>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</si>
  <si>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</si>
  <si>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</si>
  <si>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</si>
  <si>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</si>
  <si>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</si>
  <si>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</si>
  <si>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</si>
  <si>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</si>
  <si>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</si>
  <si>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</si>
  <si>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</si>
  <si>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</si>
  <si>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</si>
  <si>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</si>
  <si>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</si>
  <si>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</si>
  <si>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</si>
  <si>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</si>
  <si>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</si>
  <si>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</si>
  <si>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</si>
  <si>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</si>
  <si>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</si>
  <si>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</si>
  <si>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</si>
  <si>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</si>
  <si>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</si>
  <si>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</si>
  <si>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</si>
  <si>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</si>
  <si>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</si>
  <si>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</si>
  <si>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</si>
  <si>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</si>
  <si>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</si>
  <si>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</si>
  <si>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</si>
  <si>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</si>
  <si>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</si>
  <si>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</si>
  <si>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</si>
  <si>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</si>
  <si>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</si>
  <si>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</si>
  <si>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</si>
  <si>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</si>
  <si>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</si>
  <si>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</si>
  <si>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</si>
  <si>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</si>
  <si>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</si>
  <si>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</si>
  <si>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</si>
  <si>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</si>
  <si>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</si>
  <si>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</si>
  <si>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</si>
  <si>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</si>
  <si>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</si>
  <si>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</si>
  <si>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</si>
  <si>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</si>
  <si>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</si>
  <si>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</si>
  <si>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</si>
  <si>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</si>
  <si>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</si>
  <si>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</si>
  <si>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</si>
  <si>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</si>
  <si>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</si>
  <si>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</si>
  <si>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</si>
  <si>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</si>
  <si>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</si>
  <si>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</si>
  <si>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</si>
  <si>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</si>
  <si>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</si>
  <si>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</si>
  <si>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</si>
  <si>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</si>
  <si>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</si>
  <si>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</si>
  <si>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</si>
  <si>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</si>
  <si>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</si>
  <si>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</si>
  <si>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</si>
  <si>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</si>
  <si>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</si>
  <si>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</si>
  <si>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</si>
  <si>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</si>
  <si>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</si>
  <si>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</si>
  <si>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</si>
  <si>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</si>
  <si>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</si>
  <si>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</si>
  <si>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</si>
  <si>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</si>
  <si>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</si>
  <si>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</si>
  <si>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</si>
  <si>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</si>
  <si>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</si>
  <si>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</si>
  <si>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</si>
  <si>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</si>
  <si>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</si>
  <si>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</si>
  <si>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</si>
  <si>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</si>
  <si>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</si>
  <si>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</si>
  <si>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</si>
  <si>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</si>
  <si>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</si>
  <si>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</si>
  <si>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</si>
  <si>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</si>
  <si>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</si>
  <si>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</si>
  <si>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</si>
  <si>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</si>
  <si>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</si>
  <si>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</si>
  <si>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</si>
  <si>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</si>
  <si>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</si>
  <si>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</si>
  <si>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</si>
  <si>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</si>
  <si>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</si>
  <si>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</si>
  <si>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</si>
  <si>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</si>
  <si>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</si>
  <si>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</si>
  <si>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</si>
  <si>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</si>
  <si>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</si>
  <si>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</si>
  <si>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</si>
  <si>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</si>
  <si>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</si>
  <si>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</si>
  <si>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</si>
  <si>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</si>
  <si>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</si>
  <si>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</si>
  <si>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</si>
  <si>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</si>
  <si>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</si>
  <si>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</si>
  <si>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</si>
  <si>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</si>
  <si>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</si>
  <si>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</si>
  <si>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</si>
  <si>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</si>
  <si>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</si>
  <si>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</si>
  <si>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</si>
  <si>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</si>
  <si>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</si>
  <si>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</si>
  <si>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</si>
  <si>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</si>
  <si>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</si>
  <si>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</si>
  <si>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</si>
  <si>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</si>
  <si>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</si>
  <si>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</si>
  <si>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</si>
  <si>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</si>
  <si>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</si>
  <si>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</si>
  <si>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</si>
  <si>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</si>
  <si>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</si>
  <si>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</si>
  <si>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</si>
  <si>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</si>
  <si>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</si>
  <si>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</si>
  <si>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</si>
  <si>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</si>
  <si>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</si>
  <si>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</si>
  <si>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</si>
  <si>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</si>
  <si>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</si>
  <si>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</si>
  <si>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</si>
  <si>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</si>
  <si>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</si>
  <si>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</si>
  <si>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</si>
  <si>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</si>
  <si>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</si>
  <si>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</si>
  <si>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</si>
  <si>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</si>
  <si>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</si>
  <si>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</si>
  <si>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</si>
  <si>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</si>
  <si>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</si>
  <si>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</si>
  <si>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</si>
  <si>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</si>
  <si>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</si>
  <si>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</si>
  <si>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</si>
  <si>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</si>
  <si>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</si>
  <si>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</si>
  <si>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</si>
  <si>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</si>
  <si>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</si>
  <si>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</si>
  <si>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</si>
  <si>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</si>
  <si>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</si>
  <si>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</si>
  <si>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</si>
  <si>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</si>
  <si>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</si>
  <si>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</si>
  <si>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</si>
  <si>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</si>
  <si>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</si>
  <si>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</si>
  <si>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</si>
  <si>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</si>
  <si>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</si>
  <si>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</si>
  <si>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</si>
  <si>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</si>
  <si>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</si>
  <si>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</si>
  <si>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</si>
  <si>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</si>
  <si>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</si>
  <si>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</si>
  <si>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</si>
  <si>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</si>
  <si>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</si>
  <si>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</si>
  <si>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</si>
  <si>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</si>
  <si>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</si>
  <si>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</si>
  <si>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</si>
  <si>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</si>
  <si>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</si>
  <si>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</si>
  <si>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</si>
  <si>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</si>
  <si>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</si>
  <si>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</si>
  <si>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</si>
  <si>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</si>
  <si>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</si>
  <si>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</si>
  <si>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</si>
  <si>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</si>
  <si>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</si>
  <si>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</si>
  <si>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</si>
  <si>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</si>
  <si>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</si>
  <si>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</si>
  <si>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</si>
  <si>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</si>
  <si>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</si>
  <si>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</si>
  <si>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</si>
  <si>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</si>
  <si>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</si>
  <si>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</si>
  <si>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</si>
  <si>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</si>
  <si>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</si>
  <si>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</si>
  <si>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</si>
  <si>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</si>
  <si>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</si>
  <si>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</si>
  <si>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</si>
  <si>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</si>
  <si>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</si>
  <si>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</si>
  <si>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</si>
  <si>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</si>
  <si>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</si>
  <si>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</si>
  <si>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</si>
  <si>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</si>
  <si>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</si>
  <si>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</si>
  <si>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</si>
  <si>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</si>
  <si>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</si>
  <si>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</si>
  <si>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</si>
  <si>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</si>
  <si>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</si>
  <si>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</si>
  <si>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</si>
  <si>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</si>
  <si>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</si>
  <si>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</si>
  <si>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</si>
  <si>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</si>
  <si>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</si>
  <si>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</si>
  <si>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</si>
  <si>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</si>
  <si>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</si>
  <si>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</si>
  <si>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</si>
  <si>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</si>
  <si>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</si>
  <si>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</si>
  <si>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</si>
  <si>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</si>
  <si>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</si>
  <si>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</si>
  <si>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</si>
  <si>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</si>
  <si>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</si>
  <si>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</si>
  <si>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</si>
  <si>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</si>
  <si>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</si>
  <si>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</si>
  <si>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</si>
  <si>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</si>
  <si>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</si>
  <si>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</si>
  <si>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</si>
  <si>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</si>
  <si>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</si>
  <si>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</si>
  <si>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</si>
  <si>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</si>
  <si>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</si>
  <si>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</si>
  <si>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</si>
  <si>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</si>
  <si>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</si>
  <si>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</si>
  <si>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</si>
  <si>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</si>
  <si>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</si>
  <si>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</si>
  <si>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</si>
  <si>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</si>
  <si>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</si>
  <si>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</si>
  <si>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</si>
  <si>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</si>
  <si>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</si>
  <si>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</si>
  <si>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</si>
  <si>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</si>
  <si>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</si>
  <si>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</si>
  <si>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</si>
  <si>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</si>
  <si>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</si>
  <si>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</si>
  <si>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</si>
  <si>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</si>
  <si>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</si>
  <si>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</si>
  <si>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</si>
  <si>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</si>
  <si>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</si>
  <si>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</si>
  <si>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</si>
  <si>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</si>
  <si>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</si>
  <si>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</si>
  <si>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</si>
  <si>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</si>
  <si>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</si>
  <si>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</si>
  <si>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</si>
  <si>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</si>
  <si>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</si>
  <si>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</si>
  <si>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</si>
  <si>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</si>
  <si>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</si>
  <si>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</si>
  <si>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</si>
  <si>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</si>
  <si>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</si>
  <si>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</si>
  <si>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</si>
  <si>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</si>
  <si>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</si>
  <si>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</si>
  <si>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</si>
  <si>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</si>
  <si>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</si>
  <si>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</si>
  <si>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</si>
  <si>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</si>
  <si>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</si>
  <si>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</si>
  <si>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</si>
  <si>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</si>
  <si>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</si>
  <si>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</si>
  <si>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</si>
  <si>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</si>
  <si>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</si>
  <si>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</si>
  <si>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</si>
  <si>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</si>
  <si>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</si>
  <si>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</si>
  <si>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</si>
  <si>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</si>
  <si>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</si>
  <si>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</si>
  <si>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</si>
  <si>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</si>
  <si>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</si>
  <si>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</si>
  <si>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</si>
  <si>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</si>
  <si>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</si>
  <si>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</si>
  <si>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</si>
  <si>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</si>
  <si>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</si>
  <si>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</si>
  <si>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</si>
  <si>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</si>
  <si>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</si>
  <si>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</si>
  <si>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</si>
  <si>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</si>
  <si>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</si>
  <si>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</si>
  <si>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</si>
  <si>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</si>
  <si>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</si>
  <si>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</si>
  <si>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</si>
  <si>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</si>
  <si>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</si>
  <si>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</si>
  <si>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</si>
  <si>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</si>
  <si>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</si>
  <si>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</si>
  <si>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</si>
  <si>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</si>
  <si>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</si>
  <si>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</si>
  <si>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</si>
  <si>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</si>
  <si>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</si>
  <si>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</si>
  <si>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</si>
  <si>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</si>
  <si>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</si>
  <si>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</si>
  <si>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</si>
  <si>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</si>
  <si>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</si>
  <si>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</si>
  <si>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</si>
  <si>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</si>
  <si>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</si>
  <si>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</si>
  <si>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</si>
  <si>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</si>
  <si>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</si>
  <si>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</si>
  <si>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</si>
  <si>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</si>
  <si>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</si>
  <si>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</si>
  <si>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</si>
  <si>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</si>
  <si>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</si>
  <si>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</si>
  <si>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</si>
  <si>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</si>
  <si>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</si>
  <si>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</si>
  <si>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</si>
  <si>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</si>
  <si>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</si>
  <si>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</si>
  <si>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</si>
  <si>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</si>
  <si>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</si>
  <si>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</si>
  <si>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</si>
  <si>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</si>
  <si>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</si>
  <si>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</si>
  <si>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</si>
  <si>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</si>
  <si>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</si>
  <si>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</si>
  <si>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</si>
  <si>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</si>
  <si>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</si>
  <si>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</si>
  <si>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</si>
  <si>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</si>
  <si>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</si>
  <si>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</si>
  <si>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</si>
  <si>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</si>
  <si>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</si>
  <si>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</si>
  <si>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</si>
  <si>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</si>
  <si>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</si>
  <si>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</si>
  <si>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</si>
  <si>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</si>
  <si>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</si>
  <si>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</si>
  <si>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</si>
  <si>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</si>
  <si>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</si>
  <si>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</si>
  <si>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</si>
  <si>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</si>
  <si>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</si>
  <si>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</si>
  <si>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</si>
  <si>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</si>
  <si>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</si>
  <si>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</si>
  <si>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</si>
  <si>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</si>
  <si>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</si>
  <si>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</si>
  <si>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</si>
  <si>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</si>
  <si>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</si>
  <si>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</si>
  <si>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</si>
  <si>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</si>
  <si>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</si>
  <si>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</si>
  <si>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</si>
  <si>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</si>
  <si>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</si>
  <si>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</si>
  <si>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</si>
  <si>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</si>
  <si>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</si>
  <si>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</si>
  <si>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</si>
  <si>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</si>
  <si>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</si>
  <si>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</si>
  <si>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</si>
  <si>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</si>
  <si>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</si>
  <si>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</si>
  <si>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</si>
  <si>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</si>
  <si>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</si>
  <si>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</si>
  <si>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</si>
  <si>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</si>
  <si>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</si>
  <si>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</si>
  <si>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</si>
  <si>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</si>
  <si>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</si>
  <si>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</si>
  <si>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</si>
  <si>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</si>
  <si>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</si>
  <si>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</si>
  <si>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</si>
  <si>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</si>
  <si>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</si>
  <si>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</si>
  <si>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</si>
  <si>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</si>
  <si>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</si>
  <si>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</si>
  <si>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</si>
  <si>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</si>
  <si>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</si>
  <si>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</si>
  <si>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</si>
  <si>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</si>
  <si>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</si>
  <si>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</si>
  <si>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</si>
  <si>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</si>
  <si>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</si>
  <si>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</si>
  <si>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</si>
  <si>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</si>
  <si>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</si>
  <si>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</si>
  <si>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</si>
  <si>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</si>
  <si>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</si>
  <si>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</si>
  <si>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</si>
  <si>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</si>
  <si>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</si>
  <si>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</si>
  <si>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</si>
  <si>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</si>
  <si>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</si>
  <si>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</si>
  <si>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</si>
  <si>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</si>
  <si>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</si>
  <si>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</si>
  <si>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</si>
  <si>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</si>
  <si>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</si>
  <si>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</si>
  <si>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</si>
  <si>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</si>
  <si>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</si>
  <si>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</si>
  <si>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</si>
  <si>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</si>
  <si>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</si>
  <si>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</si>
  <si>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</si>
  <si>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</si>
  <si>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</si>
  <si>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</si>
  <si>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</si>
  <si>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</si>
  <si>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</si>
  <si>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</si>
  <si>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</si>
  <si>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</si>
  <si>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</si>
  <si>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</si>
  <si>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</si>
  <si>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</si>
  <si>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</si>
  <si>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</si>
  <si>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</si>
  <si>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</si>
  <si>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</si>
  <si>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</si>
  <si>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</si>
  <si>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</si>
  <si>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</si>
  <si>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</si>
  <si>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</si>
  <si>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</si>
  <si>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</si>
  <si>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</si>
  <si>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</si>
  <si>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</si>
  <si>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</si>
  <si>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</si>
  <si>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</si>
  <si>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</si>
  <si>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</si>
  <si>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</si>
  <si>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</si>
  <si>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</si>
  <si>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</si>
  <si>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</si>
  <si>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</si>
  <si>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</si>
  <si>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</si>
  <si>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</si>
  <si>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</si>
  <si>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</si>
  <si>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</si>
  <si>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</si>
  <si>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</si>
  <si>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</si>
  <si>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</si>
  <si>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</si>
  <si>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</si>
  <si>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</si>
  <si>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</si>
  <si>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</si>
  <si>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</si>
  <si>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</si>
  <si>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</si>
  <si>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</si>
  <si>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</si>
  <si>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</si>
  <si>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</si>
  <si>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</si>
  <si>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</si>
  <si>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</si>
  <si>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</si>
  <si>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</si>
  <si>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</si>
  <si>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</si>
  <si>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</si>
  <si>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</si>
  <si>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</si>
  <si>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</si>
  <si>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</si>
  <si>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</si>
  <si>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</si>
  <si>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</si>
  <si>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</si>
  <si>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</si>
  <si>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</si>
  <si>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</si>
  <si>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</si>
  <si>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</si>
  <si>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</si>
  <si>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</si>
  <si>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</si>
  <si>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</si>
  <si>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</si>
  <si>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</si>
  <si>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</si>
  <si>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</si>
  <si>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</si>
  <si>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</si>
  <si>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</si>
  <si>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</si>
  <si>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</si>
  <si>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</si>
  <si>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</si>
  <si>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</si>
  <si>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</si>
  <si>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</si>
  <si>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</si>
  <si>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</si>
  <si>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</si>
  <si>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</si>
  <si>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</si>
  <si>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</si>
  <si>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</si>
  <si>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</si>
  <si>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</si>
  <si>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</si>
  <si>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</si>
  <si>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</si>
  <si>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</si>
  <si>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</si>
  <si>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</si>
  <si>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</si>
  <si>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</si>
  <si>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</si>
  <si>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</si>
  <si>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</si>
  <si>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</si>
  <si>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</si>
  <si>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</si>
  <si>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</si>
  <si>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</si>
  <si>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</si>
  <si>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</si>
  <si>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</si>
  <si>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</si>
  <si>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</si>
  <si>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</si>
  <si>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</si>
  <si>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</si>
  <si>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</si>
  <si>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</si>
  <si>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</si>
  <si>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</si>
  <si>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</si>
  <si>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</si>
  <si>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</si>
  <si>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</si>
  <si>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</si>
  <si>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</si>
  <si>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</si>
  <si>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</si>
  <si>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</si>
  <si>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</si>
  <si>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</si>
  <si>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</si>
  <si>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</si>
  <si>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</si>
  <si>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</si>
  <si>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</si>
  <si>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</si>
  <si>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</si>
  <si>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</si>
  <si>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</si>
  <si>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</si>
  <si>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</si>
  <si>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</si>
  <si>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</si>
  <si>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</si>
  <si>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</si>
  <si>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</si>
  <si>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</si>
  <si>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</si>
  <si>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</si>
  <si>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</si>
  <si>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</si>
  <si>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</si>
  <si>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</si>
  <si>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</si>
  <si>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</si>
  <si>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</si>
  <si>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</si>
  <si>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</si>
  <si>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</si>
  <si>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</si>
  <si>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</si>
  <si>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</si>
  <si>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</si>
  <si>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</si>
  <si>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</si>
  <si>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</si>
  <si>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</si>
  <si>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</si>
  <si>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</si>
  <si>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</si>
  <si>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</si>
  <si>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</si>
  <si>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</si>
  <si>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</si>
  <si>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</si>
  <si>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</si>
  <si>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</si>
  <si>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</si>
  <si>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</si>
  <si>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</si>
  <si>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</si>
  <si>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</si>
  <si>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</si>
  <si>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</si>
  <si>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</si>
  <si>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</si>
  <si>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</si>
  <si>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</si>
  <si>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</si>
  <si>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</si>
  <si>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</si>
  <si>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</si>
  <si>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</si>
  <si>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</si>
  <si>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</si>
  <si>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</si>
  <si>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</si>
  <si>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</si>
  <si>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</si>
  <si>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</si>
  <si>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</si>
  <si>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</si>
  <si>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</si>
  <si>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</si>
  <si>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</si>
  <si>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</si>
  <si>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</si>
  <si>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</si>
  <si>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</si>
  <si>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</si>
  <si>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</si>
  <si>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</si>
  <si>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</si>
  <si>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</si>
  <si>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</si>
  <si>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</si>
  <si>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</si>
  <si>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</si>
  <si>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</si>
  <si>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</si>
  <si>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</si>
  <si>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</si>
  <si>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</si>
  <si>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</si>
  <si>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</si>
  <si>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</si>
  <si>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</si>
  <si>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</si>
  <si>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</si>
  <si>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</si>
  <si>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</si>
  <si>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</si>
  <si>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</si>
  <si>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</si>
  <si>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</si>
  <si>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</si>
  <si>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</si>
  <si>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</si>
  <si>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</si>
  <si>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</si>
  <si>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</si>
  <si>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</si>
  <si>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</si>
  <si>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</si>
  <si>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</si>
  <si>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</si>
  <si>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</si>
  <si>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</si>
  <si>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</si>
  <si>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</si>
  <si>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</si>
  <si>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</si>
  <si>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</si>
  <si>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</si>
  <si>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</si>
  <si>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</si>
  <si>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</si>
  <si>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</si>
  <si>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</si>
  <si>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</si>
  <si>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</si>
  <si>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</si>
  <si>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</si>
  <si>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</si>
  <si>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</si>
  <si>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</si>
  <si>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</si>
  <si>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</si>
  <si>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</si>
  <si>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</si>
  <si>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</si>
  <si>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</si>
  <si>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</si>
  <si>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</si>
  <si>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</si>
  <si>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</si>
  <si>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</si>
  <si>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</si>
  <si>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</si>
  <si>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</si>
  <si>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</si>
  <si>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</si>
  <si>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</si>
  <si>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</si>
  <si>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</si>
  <si>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</si>
  <si>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</si>
  <si>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</si>
  <si>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</si>
  <si>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</si>
  <si>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</si>
  <si>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</si>
  <si>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</si>
  <si>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</si>
  <si>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</si>
  <si>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</si>
  <si>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</si>
  <si>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</si>
  <si>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</si>
  <si>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</si>
  <si>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</si>
  <si>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</si>
  <si>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</si>
  <si>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</si>
  <si>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</si>
  <si>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</si>
  <si>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</si>
  <si>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</si>
  <si>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</si>
  <si>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</si>
  <si>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</si>
  <si>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</si>
  <si>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</si>
  <si>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</si>
  <si>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</si>
  <si>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</si>
  <si>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</si>
  <si>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</si>
  <si>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</si>
  <si>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</si>
  <si>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</si>
  <si>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</si>
  <si>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</si>
  <si>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</si>
  <si>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</si>
  <si>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</si>
  <si>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</si>
  <si>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</si>
  <si>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</si>
  <si>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</si>
  <si>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</si>
  <si>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</si>
  <si>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</si>
  <si>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</si>
  <si>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</si>
  <si>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</si>
  <si>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</si>
  <si>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</si>
  <si>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</si>
  <si>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</si>
  <si>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</si>
  <si>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</si>
  <si>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</si>
  <si>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</si>
  <si>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</si>
  <si>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</si>
  <si>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</si>
  <si>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</si>
  <si>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</si>
  <si>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</si>
  <si>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</si>
  <si>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</si>
  <si>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</si>
  <si>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</si>
  <si>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</si>
  <si>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</si>
  <si>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</si>
  <si>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</si>
  <si>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</si>
  <si>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</si>
  <si>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</si>
  <si>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</si>
  <si>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</si>
  <si>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</si>
  <si>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</si>
  <si>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</si>
  <si>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</si>
  <si>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</si>
  <si>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</si>
  <si>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</si>
  <si>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</si>
  <si>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</si>
  <si>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</si>
  <si>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</si>
  <si>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</si>
  <si>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</si>
  <si>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</si>
  <si>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</si>
  <si>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</si>
  <si>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</si>
  <si>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</si>
  <si>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</si>
  <si>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</si>
  <si>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</si>
  <si>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</si>
  <si>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</si>
  <si>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</si>
  <si>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</si>
  <si>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</si>
  <si>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</si>
  <si>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</si>
  <si>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</si>
  <si>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</si>
  <si>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</si>
  <si>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</si>
  <si>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</si>
  <si>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</si>
  <si>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</si>
  <si>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</si>
  <si>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</si>
  <si>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</si>
  <si>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</si>
  <si>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</si>
  <si>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</si>
  <si>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</si>
  <si>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</si>
  <si>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</si>
  <si>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</si>
  <si>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</si>
  <si>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</si>
  <si>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</si>
  <si>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</si>
  <si>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</si>
  <si>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</si>
  <si>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</si>
  <si>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</si>
  <si>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</si>
  <si>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</si>
  <si>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</si>
  <si>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</si>
  <si>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</si>
  <si>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</si>
  <si>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</si>
  <si>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</si>
  <si>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</si>
  <si>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</si>
  <si>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</si>
  <si>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</si>
  <si>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</si>
  <si>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</si>
  <si>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</si>
  <si>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</si>
  <si>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</si>
  <si>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</si>
  <si>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</si>
  <si>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</si>
  <si>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</si>
  <si>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</si>
  <si>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</si>
  <si>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</si>
  <si>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</si>
  <si>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</si>
  <si>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</si>
  <si>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</si>
  <si>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</si>
  <si>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</si>
  <si>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</si>
  <si>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</si>
  <si>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</si>
  <si>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</si>
  <si>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</si>
  <si>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</si>
  <si>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</si>
  <si>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</si>
  <si>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</si>
  <si>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</si>
  <si>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</si>
  <si>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</si>
  <si>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</si>
  <si>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</si>
  <si>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</si>
  <si>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</si>
  <si>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</si>
  <si>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</si>
  <si>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</si>
  <si>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</si>
  <si>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</si>
  <si>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</si>
  <si>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</si>
  <si>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</si>
  <si>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</si>
  <si>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</si>
  <si>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</si>
  <si>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</si>
  <si>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</si>
  <si>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</si>
  <si>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</si>
  <si>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</si>
  <si>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</si>
  <si>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</si>
  <si>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</si>
  <si>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</si>
  <si>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</si>
  <si>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</si>
  <si>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</si>
  <si>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</si>
  <si>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</si>
  <si>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</si>
  <si>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</si>
  <si>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</si>
  <si>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</si>
  <si>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</si>
  <si>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</si>
  <si>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</si>
  <si>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</si>
  <si>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</si>
  <si>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</si>
  <si>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</si>
  <si>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</si>
  <si>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</si>
  <si>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</si>
  <si>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</si>
  <si>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</si>
  <si>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</si>
  <si>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</si>
  <si>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</si>
  <si>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</si>
  <si>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</si>
  <si>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</si>
  <si>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</si>
  <si>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</si>
  <si>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</si>
  <si>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</si>
  <si>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</si>
  <si>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</si>
  <si>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</si>
  <si>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</si>
  <si>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</si>
  <si>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</si>
  <si>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</si>
  <si>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</si>
  <si>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</si>
  <si>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</si>
  <si>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</si>
  <si>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</si>
  <si>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</si>
  <si>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</si>
  <si>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</si>
  <si>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</si>
  <si>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</si>
  <si>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</si>
  <si>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</si>
  <si>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</si>
  <si>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</si>
  <si>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</si>
  <si>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</si>
  <si>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</si>
  <si>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</si>
  <si>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</si>
  <si>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</si>
  <si>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</si>
  <si>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</si>
  <si>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</si>
  <si>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</si>
  <si>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</si>
  <si>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</si>
  <si>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</si>
  <si>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</si>
  <si>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</si>
  <si>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</si>
  <si>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</si>
  <si>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</si>
  <si>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</si>
  <si>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</si>
  <si>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</si>
  <si>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</si>
  <si>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</si>
  <si>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</si>
  <si>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</si>
  <si>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</si>
  <si>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</si>
  <si>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</si>
  <si>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</si>
  <si>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</si>
  <si>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</si>
  <si>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</si>
  <si>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</si>
  <si>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</si>
  <si>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</si>
  <si>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</si>
  <si>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</si>
  <si>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</si>
  <si>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</si>
  <si>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</si>
  <si>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</si>
  <si>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</si>
  <si>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</si>
  <si>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</si>
  <si>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</si>
  <si>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</si>
  <si>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</si>
  <si>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</si>
  <si>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</si>
  <si>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</si>
  <si>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</si>
  <si>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</si>
  <si>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</si>
  <si>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</si>
  <si>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</si>
  <si>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</si>
  <si>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</si>
  <si>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</si>
  <si>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</si>
  <si>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</si>
  <si>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</si>
  <si>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</si>
  <si>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</si>
  <si>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</si>
  <si>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</si>
  <si>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</si>
  <si>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</si>
  <si>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</si>
  <si>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</si>
  <si>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</si>
  <si>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</si>
  <si>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</si>
  <si>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</si>
  <si>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</si>
  <si>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</si>
  <si>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</si>
  <si>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</si>
  <si>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</si>
  <si>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</si>
  <si>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</si>
  <si>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</si>
  <si>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</si>
  <si>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</si>
  <si>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</si>
  <si>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</si>
  <si>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</si>
  <si>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</si>
  <si>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</si>
  <si>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</si>
  <si>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</si>
  <si>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</si>
  <si>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</si>
  <si>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</si>
  <si>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</si>
  <si>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</si>
  <si>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</si>
  <si>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</si>
  <si>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</si>
  <si>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</si>
  <si>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</si>
  <si>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</si>
  <si>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</si>
  <si>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</si>
  <si>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</si>
  <si>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</si>
  <si>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</si>
  <si>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</si>
  <si>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</si>
  <si>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</si>
  <si>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</si>
  <si>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</si>
  <si>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</si>
  <si>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</si>
  <si>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</si>
  <si>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</si>
  <si>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</si>
  <si>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</si>
  <si>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</si>
  <si>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</si>
  <si>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</si>
  <si>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</si>
  <si>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</si>
  <si>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</si>
  <si>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</si>
  <si>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</si>
  <si>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</si>
  <si>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</si>
  <si>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</si>
  <si>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</si>
  <si>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</si>
  <si>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</si>
  <si>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</si>
  <si>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</si>
  <si>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</si>
  <si>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</si>
  <si>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</si>
  <si>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</si>
  <si>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</si>
  <si>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</si>
  <si>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</si>
  <si>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</si>
  <si>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</si>
  <si>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</si>
  <si>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</si>
  <si>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</si>
  <si>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</si>
  <si>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</si>
  <si>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</si>
  <si>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</si>
  <si>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</si>
  <si>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</si>
  <si>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</si>
  <si>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</si>
  <si>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</si>
  <si>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</si>
  <si>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</si>
  <si>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</si>
  <si>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</si>
  <si>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</si>
  <si>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</si>
  <si>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</si>
  <si>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</si>
  <si>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</si>
  <si>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</si>
  <si>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</si>
  <si>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</si>
  <si>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</si>
  <si>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</si>
  <si>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</si>
  <si>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</si>
  <si>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</si>
  <si>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</si>
  <si>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</si>
  <si>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</si>
  <si>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</si>
  <si>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</si>
  <si>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</si>
  <si>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</si>
  <si>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</si>
  <si>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</si>
  <si>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</si>
  <si>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</si>
  <si>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</si>
  <si>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</si>
  <si>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</si>
  <si>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</si>
  <si>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</si>
  <si>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</si>
  <si>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</si>
  <si>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</si>
  <si>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</si>
  <si>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</si>
  <si>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</si>
  <si>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</si>
  <si>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</si>
  <si>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</si>
  <si>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</si>
  <si>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</si>
  <si>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</si>
  <si>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</si>
  <si>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</si>
  <si>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</si>
  <si>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</si>
  <si>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</si>
  <si>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</si>
  <si>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</si>
  <si>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</si>
  <si>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</si>
  <si>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</si>
  <si>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</si>
  <si>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</si>
  <si>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</si>
  <si>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</si>
  <si>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</si>
  <si>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</si>
  <si>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</si>
  <si>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</si>
  <si>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</si>
  <si>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</si>
  <si>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</si>
  <si>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</si>
  <si>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</si>
  <si>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</si>
  <si>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</si>
  <si>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</si>
  <si>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</si>
  <si>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</si>
  <si>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</si>
  <si>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</si>
  <si>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</si>
  <si>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</si>
  <si>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</si>
  <si>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</si>
  <si>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</si>
  <si>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</si>
  <si>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</si>
  <si>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</si>
  <si>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</si>
  <si>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</si>
  <si>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</si>
  <si>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</si>
  <si>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</si>
  <si>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</si>
  <si>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</si>
  <si>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</si>
  <si>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</si>
  <si>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</si>
  <si>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</si>
  <si>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</si>
  <si>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</si>
  <si>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</si>
  <si>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</si>
  <si>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</si>
  <si>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</si>
  <si>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</si>
  <si>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</si>
  <si>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</si>
  <si>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</si>
  <si>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</si>
  <si>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</si>
  <si>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</si>
  <si>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</si>
  <si>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</si>
  <si>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</si>
  <si>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</si>
  <si>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</si>
  <si>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</si>
  <si>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</si>
  <si>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</si>
  <si>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</si>
  <si>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</si>
  <si>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</si>
  <si>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</si>
  <si>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</si>
  <si>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</si>
  <si>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</si>
  <si>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</si>
  <si>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</si>
  <si>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</si>
  <si>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</si>
  <si>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</si>
  <si>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</si>
  <si>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</si>
  <si>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</si>
  <si>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</si>
  <si>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</si>
  <si>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</si>
  <si>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</si>
  <si>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</si>
  <si>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</si>
  <si>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</si>
  <si>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</si>
  <si>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</si>
  <si>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</si>
  <si>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</si>
  <si>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</si>
  <si>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</si>
  <si>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</si>
  <si>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</si>
  <si>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</si>
  <si>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</si>
  <si>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</si>
  <si>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</si>
  <si>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</si>
  <si>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</si>
  <si>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</si>
  <si>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</si>
  <si>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</si>
  <si>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</si>
  <si>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</si>
  <si>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</si>
  <si>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</si>
  <si>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</si>
  <si>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</si>
  <si>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</si>
  <si>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</si>
  <si>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</si>
  <si>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</si>
  <si>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</si>
  <si>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</si>
  <si>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</si>
  <si>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</si>
  <si>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</si>
  <si>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</si>
  <si>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</si>
  <si>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</si>
  <si>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</si>
  <si>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</si>
  <si>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</si>
  <si>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</si>
  <si>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</si>
  <si>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</si>
  <si>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</si>
  <si>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</si>
  <si>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</si>
  <si>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</si>
  <si>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</si>
  <si>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</si>
  <si>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</si>
  <si>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</si>
  <si>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</si>
  <si>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</si>
  <si>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</si>
  <si>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</si>
  <si>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</si>
  <si>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</si>
  <si>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</si>
  <si>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</si>
  <si>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</si>
  <si>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</si>
  <si>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</si>
  <si>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</si>
  <si>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</si>
  <si>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</si>
  <si>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</si>
  <si>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</si>
  <si>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</si>
  <si>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</si>
  <si>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</si>
  <si>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</si>
  <si>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</si>
  <si>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</si>
  <si>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</si>
  <si>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</si>
  <si>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</si>
  <si>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</si>
  <si>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</si>
  <si>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</si>
  <si>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</si>
  <si>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</si>
  <si>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</si>
  <si>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</si>
  <si>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</si>
  <si>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</si>
  <si>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</si>
  <si>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</si>
  <si>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</si>
  <si>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</si>
  <si>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</si>
  <si>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</si>
  <si>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</si>
  <si>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</si>
  <si>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</si>
  <si>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</si>
  <si>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</si>
  <si>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</si>
  <si>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</si>
  <si>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</si>
  <si>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</si>
  <si>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</si>
  <si>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</si>
  <si>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</si>
  <si>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</si>
  <si>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</si>
  <si>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</si>
  <si>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</si>
  <si>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</si>
  <si>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</si>
  <si>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</si>
  <si>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</si>
  <si>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</si>
  <si>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</si>
  <si>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</si>
  <si>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</si>
  <si>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</si>
  <si>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</si>
  <si>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</si>
  <si>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</si>
  <si>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</si>
  <si>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</si>
  <si>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</si>
  <si>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</si>
  <si>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</si>
  <si>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</si>
  <si>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</si>
  <si>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</si>
  <si>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</si>
  <si>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</si>
  <si>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</si>
  <si>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</si>
  <si>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</si>
  <si>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</si>
  <si>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</si>
  <si>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</si>
  <si>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</si>
  <si>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</si>
  <si>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</si>
  <si>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</si>
  <si>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</si>
  <si>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</si>
  <si>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</si>
  <si>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</si>
  <si>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</si>
  <si>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</si>
  <si>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</si>
  <si>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</si>
  <si>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</si>
  <si>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</si>
  <si>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</si>
  <si>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</si>
  <si>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</si>
  <si>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</si>
  <si>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</si>
  <si>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</si>
  <si>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</si>
  <si>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</si>
  <si>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</si>
  <si>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</si>
  <si>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</si>
  <si>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</si>
  <si>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</si>
  <si>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</si>
  <si>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</si>
  <si>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</si>
  <si>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</si>
  <si>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</si>
  <si>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</si>
  <si>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</si>
  <si>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</si>
  <si>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</si>
  <si>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</si>
  <si>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</si>
  <si>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</si>
  <si>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</si>
  <si>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</si>
  <si>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</si>
  <si>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</si>
  <si>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</si>
  <si>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</si>
  <si>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</si>
  <si>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</si>
  <si>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</si>
  <si>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</si>
  <si>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</si>
  <si>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</si>
  <si>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</si>
  <si>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</si>
  <si>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</si>
  <si>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</si>
  <si>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</si>
  <si>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</si>
  <si>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</si>
  <si>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</si>
  <si>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</si>
  <si>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</si>
  <si>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</si>
  <si>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</si>
  <si>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</si>
  <si>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</si>
  <si>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</si>
  <si>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</si>
  <si>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</si>
  <si>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</si>
  <si>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</si>
  <si>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</si>
  <si>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</si>
  <si>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</si>
  <si>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</si>
  <si>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</si>
  <si>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</si>
  <si>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</si>
  <si>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</si>
  <si>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</si>
  <si>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</si>
  <si>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</si>
  <si>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</si>
  <si>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</si>
  <si>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</si>
  <si>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</si>
  <si>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</si>
  <si>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</si>
  <si>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</si>
  <si>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</si>
  <si>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</si>
  <si>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</si>
  <si>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</si>
  <si>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</si>
  <si>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</si>
  <si>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</si>
  <si>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</si>
  <si>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</si>
  <si>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</si>
  <si>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</si>
  <si>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</si>
  <si>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</si>
  <si>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</si>
  <si>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</si>
  <si>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</si>
  <si>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</si>
  <si>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</si>
  <si>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</si>
  <si>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</si>
  <si>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</si>
  <si>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</si>
  <si>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</si>
  <si>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</si>
  <si>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</si>
  <si>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</si>
  <si>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</si>
  <si>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</si>
  <si>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</si>
  <si>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</si>
  <si>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</si>
  <si>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</si>
  <si>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</si>
  <si>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</si>
  <si>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</si>
  <si>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</si>
  <si>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</si>
  <si>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</si>
  <si>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</si>
  <si>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</si>
  <si>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</si>
  <si>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</si>
  <si>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</si>
  <si>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</si>
  <si>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</si>
  <si>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</si>
  <si>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</si>
  <si>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</si>
  <si>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</si>
  <si>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</si>
  <si>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</si>
  <si>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</si>
  <si>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</si>
  <si>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</si>
  <si>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</si>
  <si>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</si>
  <si>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</si>
  <si>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</si>
  <si>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</si>
  <si>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</si>
  <si>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</si>
  <si>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</si>
  <si>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</si>
  <si>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</si>
  <si>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</si>
  <si>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</si>
  <si>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</si>
  <si>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</si>
  <si>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</si>
  <si>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</si>
  <si>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</si>
  <si>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</si>
  <si>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</si>
  <si>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</si>
  <si>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</si>
  <si>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</si>
  <si>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</si>
  <si>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</si>
  <si>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</si>
  <si>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</si>
  <si>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</si>
  <si>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</si>
  <si>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</si>
  <si>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</si>
  <si>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</si>
  <si>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</si>
  <si>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</si>
  <si>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</si>
  <si>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</si>
  <si>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</si>
  <si>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</si>
  <si>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</si>
  <si>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</si>
  <si>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</si>
  <si>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</si>
  <si>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</si>
  <si>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</si>
  <si>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</si>
  <si>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</si>
  <si>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</si>
  <si>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</si>
  <si>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</si>
  <si>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</si>
  <si>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</si>
  <si>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</si>
  <si>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</si>
  <si>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</si>
  <si>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</si>
  <si>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</si>
  <si>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</si>
  <si>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</si>
  <si>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</si>
  <si>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</si>
  <si>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</si>
  <si>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</si>
  <si>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</si>
  <si>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</si>
  <si>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</si>
  <si>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</si>
  <si>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</si>
  <si>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</si>
  <si>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</si>
  <si>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</si>
  <si>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</si>
  <si>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</si>
  <si>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</si>
  <si>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</si>
  <si>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</si>
  <si>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</si>
  <si>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</si>
  <si>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</si>
  <si>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</si>
  <si>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</si>
  <si>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</si>
  <si>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</si>
  <si>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</si>
  <si>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</si>
  <si>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</si>
  <si>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</si>
  <si>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</si>
  <si>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</si>
  <si>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</si>
  <si>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</si>
  <si>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</si>
  <si>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</si>
  <si>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</si>
  <si>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</si>
  <si>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</si>
  <si>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</si>
  <si>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</si>
  <si>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</si>
  <si>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</si>
  <si>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</si>
  <si>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</si>
  <si>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</si>
  <si>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</si>
  <si>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</si>
  <si>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</si>
  <si>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</si>
  <si>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</si>
  <si>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</si>
  <si>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</si>
  <si>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</si>
  <si>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</si>
  <si>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</si>
  <si>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</si>
  <si>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</si>
  <si>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</si>
  <si>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</si>
  <si>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</si>
  <si>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</si>
  <si>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</si>
  <si>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</si>
  <si>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</si>
  <si>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</si>
  <si>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</si>
  <si>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</si>
  <si>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</si>
  <si>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</si>
  <si>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</si>
  <si>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</si>
  <si>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</si>
  <si>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</si>
  <si>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</si>
  <si>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</si>
  <si>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</si>
  <si>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</si>
  <si>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</si>
  <si>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</si>
  <si>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</si>
  <si>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</si>
  <si>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</si>
  <si>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</si>
  <si>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</si>
  <si>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</si>
  <si>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</si>
  <si>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</si>
  <si>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</si>
  <si>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</si>
  <si>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</si>
  <si>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</si>
  <si>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</si>
  <si>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</si>
  <si>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</si>
  <si>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</si>
  <si>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</si>
  <si>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</si>
  <si>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</si>
  <si>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</si>
  <si>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</si>
  <si>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</si>
  <si>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</si>
  <si>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</si>
  <si>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</si>
  <si>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</si>
  <si>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</si>
  <si>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</si>
  <si>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</si>
  <si>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</si>
  <si>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</si>
  <si>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</si>
  <si>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</si>
  <si>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</si>
  <si>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</si>
  <si>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</si>
  <si>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</si>
  <si>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</si>
  <si>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</si>
  <si>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</si>
  <si>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</si>
  <si>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</si>
  <si>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</si>
  <si>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</si>
  <si>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</si>
  <si>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</si>
  <si>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</si>
  <si>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</si>
  <si>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</si>
  <si>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</si>
  <si>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</si>
  <si>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</si>
  <si>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</si>
  <si>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</si>
  <si>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</si>
  <si>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</si>
  <si>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</si>
  <si>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</si>
  <si>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</si>
  <si>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</si>
  <si>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</si>
  <si>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</si>
  <si>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</si>
  <si>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</si>
  <si>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</si>
  <si>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</si>
  <si>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</si>
  <si>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</si>
  <si>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</si>
  <si>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</si>
  <si>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</si>
  <si>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</si>
  <si>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</si>
  <si>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</si>
  <si>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</si>
  <si>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</si>
  <si>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</si>
  <si>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</si>
  <si>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</si>
  <si>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</si>
  <si>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</si>
  <si>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</si>
  <si>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</si>
  <si>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</si>
  <si>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</si>
  <si>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</si>
  <si>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</si>
  <si>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</si>
  <si>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</si>
  <si>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</si>
  <si>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</si>
  <si>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</si>
  <si>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</si>
  <si>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</si>
  <si>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</si>
  <si>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</si>
  <si>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</si>
  <si>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</si>
  <si>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</si>
  <si>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</si>
  <si>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</si>
  <si>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</si>
  <si>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</si>
  <si>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</si>
  <si>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</si>
  <si>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</si>
  <si>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</si>
  <si>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</si>
  <si>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</si>
  <si>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</si>
  <si>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</si>
  <si>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</si>
  <si>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</si>
  <si>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</si>
  <si>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</si>
  <si>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</si>
  <si>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</si>
  <si>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</si>
  <si>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</si>
  <si>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</si>
  <si>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</si>
  <si>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</si>
  <si>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</si>
  <si>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</si>
  <si>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</si>
  <si>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</si>
  <si>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</si>
  <si>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</si>
  <si>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</si>
  <si>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</si>
  <si>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</si>
  <si>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</si>
  <si>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</si>
  <si>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</si>
  <si>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</si>
  <si>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</si>
  <si>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</si>
  <si>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</si>
  <si>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</si>
  <si>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</si>
  <si>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</si>
  <si>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</si>
  <si>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</si>
  <si>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</si>
  <si>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</si>
  <si>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</si>
  <si>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</si>
  <si>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</si>
  <si>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</si>
  <si>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</si>
  <si>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</si>
  <si>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</si>
  <si>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</si>
  <si>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</si>
  <si>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</si>
  <si>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</si>
  <si>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</si>
  <si>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</si>
  <si>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</si>
  <si>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</si>
  <si>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</si>
  <si>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</si>
  <si>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</si>
  <si>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</si>
  <si>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</si>
  <si>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</si>
  <si>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</si>
  <si>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</si>
  <si>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</si>
  <si>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</si>
  <si>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</si>
  <si>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</si>
  <si>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</si>
  <si>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</si>
  <si>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</si>
  <si>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</si>
  <si>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</si>
  <si>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</si>
  <si>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</si>
  <si>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</si>
  <si>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</si>
  <si>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</si>
  <si>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</si>
  <si>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</si>
  <si>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</si>
  <si>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</si>
  <si>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</si>
  <si>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</si>
  <si>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</si>
  <si>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</si>
  <si>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</si>
  <si>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</si>
  <si>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</si>
  <si>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</si>
  <si>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</si>
  <si>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</si>
  <si>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</si>
  <si>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</si>
  <si>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</si>
  <si>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</si>
  <si>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</si>
  <si>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</si>
  <si>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</si>
  <si>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</si>
  <si>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</si>
  <si>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</si>
  <si>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</si>
  <si>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</si>
  <si>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</si>
  <si>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</si>
  <si>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</si>
  <si>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</si>
  <si>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</si>
  <si>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</si>
  <si>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</si>
  <si>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</si>
  <si>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</si>
  <si>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</si>
  <si>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</si>
  <si>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</si>
  <si>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</si>
  <si>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</si>
  <si>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</si>
  <si>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</si>
  <si>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</si>
  <si>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</si>
  <si>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</si>
  <si>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</si>
  <si>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</si>
  <si>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</si>
  <si>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</si>
  <si>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</si>
  <si>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</si>
  <si>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</si>
  <si>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</si>
  <si>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</si>
  <si>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</si>
  <si>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</si>
  <si>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</si>
  <si>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</si>
  <si>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</si>
  <si>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</si>
  <si>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</si>
  <si>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</si>
  <si>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</si>
  <si>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</si>
  <si>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</si>
  <si>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</si>
  <si>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</si>
  <si>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</si>
  <si>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</si>
  <si>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</si>
  <si>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</si>
  <si>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</si>
  <si>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</si>
  <si>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</si>
  <si>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</si>
  <si>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</si>
  <si>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</si>
  <si>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</si>
  <si>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</si>
  <si>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</si>
  <si>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</si>
  <si>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</si>
  <si>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</si>
  <si>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</si>
  <si>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</si>
  <si>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</si>
  <si>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</si>
  <si>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</si>
  <si>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</si>
  <si>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</si>
  <si>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</si>
  <si>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</si>
  <si>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</si>
  <si>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</si>
  <si>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</si>
  <si>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</si>
  <si>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</si>
  <si>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</si>
  <si>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</si>
  <si>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</si>
  <si>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</si>
  <si>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</si>
  <si>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</si>
  <si>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</si>
  <si>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</si>
  <si>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</si>
  <si>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</si>
  <si>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</si>
  <si>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</si>
  <si>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</si>
  <si>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</si>
  <si>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</si>
  <si>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</si>
  <si>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</si>
  <si>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</si>
  <si>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</si>
  <si>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</si>
  <si>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</si>
  <si>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</si>
  <si>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</si>
  <si>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</si>
  <si>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</si>
  <si>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</si>
  <si>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</si>
  <si>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</si>
  <si>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</si>
  <si>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</si>
  <si>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</si>
  <si>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</si>
  <si>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</si>
  <si>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</si>
  <si>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</si>
  <si>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</si>
  <si>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</si>
  <si>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</si>
  <si>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</si>
  <si>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</si>
  <si>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</si>
  <si>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</si>
  <si>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</si>
  <si>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</si>
  <si>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</si>
  <si>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</si>
  <si>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</si>
  <si>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</si>
  <si>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</si>
  <si>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</si>
  <si>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</si>
  <si>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</si>
  <si>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</si>
  <si>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</si>
  <si>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</si>
  <si>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</si>
  <si>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</si>
  <si>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</si>
  <si>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</si>
  <si>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</si>
  <si>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</si>
  <si>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</si>
  <si>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</si>
  <si>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</si>
  <si>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</si>
  <si>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</si>
  <si>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</si>
  <si>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</si>
  <si>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</si>
  <si>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</si>
  <si>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</si>
  <si>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</si>
  <si>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</si>
  <si>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</si>
  <si>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</si>
  <si>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</si>
  <si>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</si>
  <si>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</si>
  <si>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</si>
  <si>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</si>
  <si>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</si>
  <si>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</si>
  <si>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</si>
  <si>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</si>
  <si>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</si>
  <si>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</si>
  <si>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</si>
  <si>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</si>
  <si>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</si>
  <si>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</si>
  <si>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</si>
  <si>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</si>
  <si>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</si>
  <si>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</si>
  <si>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</si>
  <si>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</si>
  <si>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</si>
  <si>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</si>
  <si>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</si>
  <si>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</si>
  <si>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</si>
  <si>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</si>
  <si>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</si>
  <si>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</si>
  <si>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</si>
  <si>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</si>
  <si>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</si>
  <si>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</si>
  <si>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</si>
  <si>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</si>
  <si>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</si>
  <si>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</si>
  <si>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</si>
  <si>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</si>
  <si>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</si>
  <si>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</si>
  <si>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</si>
  <si>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</si>
  <si>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</si>
  <si>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</si>
  <si>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</si>
  <si>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</si>
  <si>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</si>
  <si>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</si>
  <si>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</si>
  <si>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</si>
  <si>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</si>
  <si>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</si>
  <si>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</si>
  <si>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</si>
  <si>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</si>
  <si>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</si>
  <si>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</si>
  <si>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</si>
  <si>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</si>
  <si>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</si>
  <si>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</si>
  <si>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</si>
  <si>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</si>
  <si>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</si>
  <si>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</si>
  <si>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</si>
  <si>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</si>
  <si>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</si>
  <si>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</si>
  <si>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</si>
  <si>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</si>
  <si>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</si>
  <si>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</si>
  <si>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</si>
  <si>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</si>
  <si>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</si>
  <si>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</si>
  <si>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</si>
  <si>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</si>
  <si>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</si>
  <si>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</si>
  <si>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</si>
  <si>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</si>
  <si>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</si>
  <si>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</si>
  <si>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</si>
  <si>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</si>
  <si>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</si>
  <si>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</si>
  <si>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</si>
  <si>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</si>
  <si>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</si>
  <si>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</si>
  <si>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</si>
  <si>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</si>
  <si>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</si>
  <si>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</si>
  <si>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</si>
  <si>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</si>
  <si>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</si>
  <si>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</si>
  <si>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</si>
  <si>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</si>
  <si>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</si>
  <si>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</si>
  <si>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</si>
  <si>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</si>
  <si>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</si>
  <si>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</si>
  <si>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</si>
  <si>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</si>
  <si>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</si>
  <si>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</si>
  <si>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</si>
  <si>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</si>
  <si>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</si>
  <si>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</si>
  <si>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</si>
  <si>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</si>
  <si>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</si>
  <si>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</si>
  <si>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</si>
  <si>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</si>
  <si>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</si>
  <si>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</si>
  <si>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</si>
  <si>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</si>
  <si>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</si>
  <si>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</si>
  <si>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</si>
  <si>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</si>
  <si>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</si>
  <si>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</si>
  <si>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</si>
  <si>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</si>
  <si>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</si>
  <si>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</si>
  <si>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</si>
  <si>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</si>
  <si>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</si>
  <si>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</si>
  <si>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</si>
  <si>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</si>
  <si>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</si>
  <si>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</si>
  <si>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</si>
  <si>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</si>
  <si>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</si>
  <si>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</si>
  <si>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</si>
  <si>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</si>
  <si>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</si>
  <si>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</si>
  <si>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</si>
  <si>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</si>
  <si>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</si>
  <si>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</si>
  <si>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</si>
  <si>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</si>
  <si>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</si>
  <si>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</si>
  <si>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</si>
  <si>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</si>
  <si>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</si>
  <si>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</si>
  <si>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</si>
  <si>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</si>
  <si>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</si>
  <si>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</si>
  <si>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</si>
  <si>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</si>
  <si>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</si>
  <si>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</si>
  <si>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</si>
  <si>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</si>
  <si>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</si>
  <si>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</si>
  <si>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</si>
  <si>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</si>
  <si>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</si>
  <si>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</si>
  <si>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</si>
  <si>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</si>
  <si>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</si>
  <si>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</si>
  <si>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</si>
  <si>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</si>
  <si>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</si>
  <si>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</si>
  <si>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</si>
  <si>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</si>
  <si>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</si>
  <si>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</si>
  <si>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</si>
  <si>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</si>
  <si>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</si>
  <si>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</si>
  <si>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</si>
  <si>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</si>
  <si>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</si>
  <si>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</si>
  <si>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</si>
  <si>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</si>
  <si>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</si>
  <si>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</si>
  <si>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</si>
  <si>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</si>
  <si>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</si>
  <si>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</si>
  <si>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</si>
  <si>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</si>
  <si>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</si>
  <si>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</si>
  <si>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</si>
  <si>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</si>
  <si>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</si>
  <si>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</si>
  <si>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</si>
  <si>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</si>
  <si>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</si>
  <si>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</si>
  <si>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</si>
  <si>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</si>
  <si>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</si>
  <si>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</si>
  <si>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</si>
  <si>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</si>
  <si>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</si>
  <si>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</si>
  <si>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</si>
  <si>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</si>
  <si>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</si>
  <si>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</si>
  <si>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</si>
  <si>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</si>
  <si>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</si>
  <si>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</si>
  <si>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</si>
  <si>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</si>
  <si>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</si>
  <si>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</si>
  <si>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</si>
  <si>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</si>
  <si>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</si>
  <si>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</si>
  <si>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</si>
  <si>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</si>
  <si>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</si>
  <si>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</si>
  <si>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</si>
  <si>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</si>
  <si>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</si>
  <si>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</si>
  <si>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</si>
  <si>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</si>
  <si>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</si>
  <si>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</si>
  <si>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</si>
  <si>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</si>
  <si>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</si>
  <si>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</si>
  <si>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</si>
  <si>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</si>
  <si>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</si>
  <si>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</si>
  <si>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</si>
  <si>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</si>
  <si>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</si>
  <si>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</si>
  <si>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</si>
  <si>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</si>
  <si>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</si>
  <si>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</si>
  <si>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</si>
  <si>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</si>
  <si>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</si>
  <si>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</si>
  <si>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</si>
  <si>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</si>
  <si>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</si>
  <si>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</si>
  <si>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</si>
  <si>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</si>
  <si>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</si>
  <si>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</si>
  <si>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</si>
  <si>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</si>
  <si>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</si>
  <si>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</si>
  <si>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</si>
  <si>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</si>
  <si>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</si>
  <si>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</si>
  <si>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</si>
  <si>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</si>
  <si>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</si>
  <si>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</si>
  <si>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</si>
  <si>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</si>
  <si>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</si>
  <si>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</si>
  <si>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</si>
  <si>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</si>
  <si>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</si>
  <si>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</si>
  <si>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</si>
  <si>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</si>
  <si>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</si>
  <si>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</si>
  <si>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</si>
  <si>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</si>
  <si>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</si>
  <si>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</si>
  <si>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</si>
  <si>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</si>
  <si>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</si>
  <si>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</si>
  <si>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</si>
  <si>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</si>
  <si>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</si>
  <si>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</si>
  <si>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</si>
  <si>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</si>
  <si>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</si>
  <si>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</si>
  <si>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</si>
  <si>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</si>
  <si>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</si>
  <si>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</si>
  <si>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</si>
  <si>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</si>
  <si>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</si>
  <si>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</si>
  <si>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</si>
  <si>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</si>
  <si>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</si>
  <si>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</si>
  <si>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</si>
  <si>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</si>
  <si>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</si>
  <si>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</si>
  <si>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</si>
  <si>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</si>
  <si>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</si>
  <si>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</si>
  <si>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</si>
  <si>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</si>
  <si>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</si>
  <si>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</si>
  <si>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</si>
  <si>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</si>
  <si>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</si>
  <si>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</si>
  <si>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</si>
  <si>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</si>
  <si>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</si>
  <si>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</si>
  <si>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</si>
  <si>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</si>
  <si>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</si>
  <si>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</si>
  <si>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</si>
  <si>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</si>
  <si>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</si>
  <si>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</si>
  <si>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</si>
  <si>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</si>
  <si>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</si>
  <si>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</si>
  <si>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</si>
  <si>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</si>
  <si>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</si>
  <si>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</si>
  <si>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</si>
  <si>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</si>
  <si>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</si>
  <si>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</si>
  <si>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</si>
  <si>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</si>
  <si>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</si>
  <si>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</si>
  <si>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</si>
  <si>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</si>
  <si>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</si>
  <si>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</si>
  <si>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</si>
  <si>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</si>
  <si>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</si>
  <si>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</si>
  <si>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</si>
  <si>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</si>
  <si>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</si>
  <si>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</si>
  <si>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</si>
  <si>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</si>
  <si>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</si>
  <si>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</si>
  <si>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</si>
  <si>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</si>
  <si>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</si>
  <si>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</si>
  <si>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</si>
  <si>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</si>
  <si>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</si>
  <si>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</si>
  <si>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</si>
  <si>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</si>
  <si>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</si>
  <si>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</si>
  <si>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</si>
  <si>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</si>
  <si>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</si>
  <si>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</si>
  <si>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</si>
  <si>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</si>
  <si>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</si>
  <si>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</si>
  <si>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</si>
  <si>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</si>
  <si>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</si>
  <si>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</si>
  <si>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</si>
  <si>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</si>
  <si>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</si>
  <si>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</si>
  <si>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</si>
  <si>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</si>
  <si>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</si>
  <si>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</si>
  <si>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</si>
  <si>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</si>
  <si>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</si>
  <si>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</si>
  <si>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</si>
  <si>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</si>
  <si>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</si>
  <si>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</si>
  <si>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</si>
  <si>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</si>
  <si>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</si>
  <si>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</si>
  <si>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</si>
  <si>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</si>
  <si>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</si>
  <si>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</si>
  <si>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</si>
  <si>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</si>
  <si>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</si>
  <si>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</si>
  <si>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</si>
  <si>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</si>
  <si>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</si>
  <si>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</si>
  <si>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</si>
  <si>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</si>
  <si>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</si>
  <si>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</si>
  <si>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</si>
  <si>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</si>
  <si>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</si>
  <si>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</si>
  <si>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</si>
  <si>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</si>
  <si>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</si>
  <si>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</si>
  <si>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</si>
  <si>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</si>
  <si>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</si>
  <si>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</si>
  <si>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</si>
  <si>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</si>
  <si>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</si>
  <si>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</si>
  <si>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</si>
  <si>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</si>
  <si>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</si>
  <si>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</si>
  <si>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</si>
  <si>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</si>
  <si>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</si>
  <si>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</si>
  <si>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</si>
  <si>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</si>
  <si>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</si>
  <si>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</si>
  <si>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</si>
  <si>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</si>
  <si>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</si>
  <si>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</si>
  <si>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</si>
  <si>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</si>
  <si>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</si>
  <si>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</si>
  <si>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</si>
  <si>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</si>
  <si>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</si>
  <si>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</si>
  <si>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</si>
  <si>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</si>
  <si>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</si>
  <si>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</si>
  <si>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</si>
  <si>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</si>
  <si>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</si>
  <si>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</si>
  <si>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</si>
  <si>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</si>
  <si>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</si>
  <si>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</si>
  <si>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</si>
  <si>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</si>
  <si>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</si>
  <si>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</si>
  <si>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</si>
  <si>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</si>
  <si>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</si>
  <si>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</si>
  <si>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</si>
  <si>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</si>
  <si>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</si>
  <si>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</si>
  <si>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</si>
  <si>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</si>
  <si>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</si>
  <si>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</si>
  <si>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</si>
  <si>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</si>
  <si>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</si>
  <si>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</si>
  <si>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</si>
  <si>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</si>
  <si>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</si>
  <si>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</si>
  <si>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</si>
  <si>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</si>
  <si>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</si>
  <si>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</si>
  <si>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</si>
  <si>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</si>
  <si>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</si>
  <si>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</si>
  <si>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</si>
  <si>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</si>
  <si>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</si>
  <si>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</si>
  <si>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</si>
  <si>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</si>
  <si>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</si>
  <si>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</si>
  <si>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</si>
  <si>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</si>
  <si>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</si>
  <si>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</si>
  <si>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</si>
  <si>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</si>
  <si>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</si>
  <si>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</si>
  <si>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</si>
  <si>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</si>
  <si>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</si>
  <si>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</si>
  <si>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</si>
  <si>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</si>
  <si>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</si>
  <si>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</si>
  <si>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</si>
  <si>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</si>
  <si>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</si>
  <si>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</si>
  <si>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</si>
  <si>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</si>
  <si>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</si>
  <si>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</si>
  <si>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</si>
  <si>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</si>
  <si>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</si>
  <si>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</si>
  <si>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</si>
  <si>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</si>
  <si>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</si>
  <si>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</si>
  <si>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</si>
  <si>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</si>
  <si>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</si>
  <si>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</si>
  <si>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</si>
  <si>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</si>
  <si>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</si>
  <si>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</si>
  <si>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</si>
  <si>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</si>
  <si>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</si>
  <si>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</si>
  <si>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</si>
  <si>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</si>
  <si>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</si>
  <si>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</si>
  <si>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</si>
  <si>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</si>
  <si>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</si>
  <si>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</si>
  <si>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</si>
  <si>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</si>
  <si>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</si>
  <si>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</si>
  <si>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</si>
  <si>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</si>
  <si>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</si>
  <si>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</si>
  <si>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</si>
  <si>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</si>
  <si>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</si>
  <si>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</si>
  <si>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</si>
  <si>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</si>
  <si>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</si>
  <si>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</si>
  <si>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</si>
  <si>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</si>
  <si>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</si>
  <si>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</si>
  <si>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</si>
  <si>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</si>
  <si>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</si>
  <si>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</si>
  <si>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</si>
  <si>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</si>
  <si>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</si>
  <si>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</si>
  <si>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</si>
  <si>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</si>
  <si>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</si>
  <si>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</si>
  <si>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</si>
  <si>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</si>
  <si>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</si>
  <si>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</si>
  <si>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</si>
  <si>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</si>
  <si>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</si>
  <si>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</si>
  <si>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</si>
  <si>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</si>
  <si>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</si>
  <si>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</si>
  <si>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</si>
  <si>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</si>
  <si>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</si>
  <si>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</si>
  <si>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</si>
  <si>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</si>
  <si>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</si>
  <si>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</si>
  <si>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</si>
  <si>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</si>
  <si>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</si>
  <si>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</si>
  <si>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</si>
  <si>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</si>
  <si>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</si>
  <si>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</si>
  <si>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</si>
  <si>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</si>
  <si>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</si>
  <si>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</si>
  <si>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</si>
  <si>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</si>
  <si>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</si>
  <si>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</si>
  <si>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</si>
  <si>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</si>
  <si>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</si>
  <si>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</si>
  <si>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</si>
  <si>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</si>
  <si>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</si>
  <si>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</si>
  <si>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</si>
  <si>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</si>
  <si>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</si>
  <si>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</si>
  <si>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</si>
  <si>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</si>
  <si>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</si>
  <si>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</si>
  <si>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</si>
  <si>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</si>
  <si>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</si>
  <si>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</si>
  <si>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</si>
  <si>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</si>
  <si>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</si>
  <si>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</si>
  <si>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</si>
  <si>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</si>
  <si>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</si>
  <si>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</si>
  <si>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</si>
  <si>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</si>
  <si>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</si>
  <si>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</si>
  <si>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</si>
  <si>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</si>
  <si>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</si>
  <si>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</si>
  <si>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</si>
  <si>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</si>
  <si>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</si>
  <si>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</si>
  <si>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</si>
  <si>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</si>
  <si>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</si>
  <si>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</si>
  <si>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</si>
  <si>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</si>
  <si>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</si>
  <si>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</si>
  <si>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</si>
  <si>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</si>
  <si>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</si>
  <si>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</si>
  <si>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</si>
  <si>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</si>
  <si>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</si>
  <si>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</si>
  <si>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</si>
  <si>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</si>
  <si>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</si>
  <si>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</si>
  <si>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</si>
  <si>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</si>
  <si>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</si>
  <si>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</si>
  <si>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</si>
  <si>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</si>
  <si>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</si>
  <si>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</si>
  <si>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</si>
  <si>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</si>
  <si>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</si>
  <si>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</si>
  <si>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</si>
  <si>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</si>
  <si>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</si>
  <si>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</si>
  <si>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</si>
  <si>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</si>
  <si>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</si>
  <si>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</si>
  <si>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</si>
  <si>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</si>
  <si>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</si>
  <si>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</si>
  <si>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</si>
  <si>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</si>
  <si>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</si>
  <si>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</si>
  <si>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</si>
  <si>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</si>
  <si>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</si>
  <si>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</si>
  <si>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</si>
  <si>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</si>
  <si>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</si>
  <si>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</si>
  <si>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</si>
  <si>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</si>
  <si>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</si>
  <si>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</si>
  <si>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</si>
  <si>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</si>
  <si>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</si>
  <si>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</si>
  <si>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</si>
  <si>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</si>
  <si>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</si>
  <si>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</si>
  <si>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</si>
  <si>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</si>
  <si>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</si>
  <si>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</si>
  <si>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</si>
  <si>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</si>
  <si>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</si>
  <si>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</si>
  <si>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</si>
  <si>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</si>
  <si>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</si>
  <si>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</si>
  <si>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</si>
  <si>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</si>
  <si>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</si>
  <si>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</si>
  <si>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</si>
  <si>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</si>
  <si>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</si>
  <si>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</si>
  <si>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</si>
  <si>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</si>
  <si>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</si>
  <si>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</si>
  <si>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</si>
  <si>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</si>
  <si>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</si>
  <si>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</si>
  <si>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</si>
  <si>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</si>
  <si>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</si>
  <si>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</si>
  <si>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</si>
  <si>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</si>
  <si>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</si>
  <si>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</si>
  <si>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</si>
  <si>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</si>
  <si>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</si>
  <si>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</si>
  <si>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</si>
  <si>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</si>
  <si>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</si>
  <si>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</si>
  <si>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</si>
  <si>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</si>
  <si>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</si>
  <si>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</si>
  <si>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</si>
  <si>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</si>
  <si>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</si>
  <si>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</si>
  <si>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</si>
  <si>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</si>
  <si>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</si>
  <si>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</si>
  <si>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</si>
  <si>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</si>
  <si>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</si>
  <si>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</si>
  <si>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</si>
  <si>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</si>
  <si>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</si>
  <si>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</si>
  <si>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</si>
  <si>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</si>
  <si>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</si>
  <si>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</si>
  <si>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</si>
  <si>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</si>
  <si>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</si>
  <si>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</si>
  <si>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</si>
  <si>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</si>
  <si>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</si>
  <si>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</si>
  <si>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</si>
  <si>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</si>
  <si>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</si>
  <si>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</si>
  <si>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</si>
  <si>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</si>
  <si>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</si>
  <si>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</si>
  <si>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</si>
  <si>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</si>
  <si>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</si>
  <si>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</si>
  <si>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</si>
  <si>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</si>
  <si>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</si>
  <si>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</si>
  <si>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</si>
  <si>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</si>
  <si>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</si>
  <si>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</si>
  <si>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</si>
  <si>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</si>
  <si>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</si>
  <si>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</si>
  <si>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</si>
  <si>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</si>
  <si>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</si>
  <si>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</si>
  <si>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</si>
  <si>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</si>
  <si>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</si>
  <si>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</si>
  <si>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</si>
  <si>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</si>
  <si>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</si>
  <si>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</si>
  <si>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</si>
  <si>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</si>
  <si>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</si>
  <si>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</si>
  <si>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</si>
  <si>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</si>
  <si>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</si>
  <si>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</si>
  <si>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</si>
  <si>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</si>
  <si>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</si>
  <si>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</si>
  <si>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</si>
  <si>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</si>
  <si>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</si>
  <si>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</si>
  <si>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</si>
  <si>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</si>
  <si>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</si>
  <si>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</si>
  <si>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</si>
  <si>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</si>
  <si>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</si>
  <si>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</si>
  <si>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</si>
  <si>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</si>
  <si>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</si>
  <si>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</si>
  <si>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</si>
  <si>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</si>
  <si>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</si>
  <si>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</si>
  <si>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</si>
  <si>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</si>
  <si>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</si>
  <si>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</si>
  <si>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</si>
  <si>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</si>
  <si>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</si>
  <si>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</si>
  <si>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</si>
  <si>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</si>
  <si>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</si>
  <si>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</si>
  <si>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</si>
  <si>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</si>
  <si>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</si>
  <si>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</si>
  <si>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</si>
  <si>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</si>
  <si>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</si>
  <si>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</si>
  <si>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</si>
  <si>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</si>
  <si>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</si>
  <si>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</si>
  <si>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</si>
  <si>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</si>
  <si>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</si>
  <si>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</si>
  <si>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</si>
  <si>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</si>
  <si>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</si>
  <si>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</si>
  <si>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</si>
  <si>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</si>
  <si>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</si>
  <si>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</si>
  <si>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</si>
  <si>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</si>
  <si>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</si>
  <si>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</si>
  <si>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</si>
  <si>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</si>
  <si>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</si>
  <si>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</si>
  <si>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</si>
  <si>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</si>
  <si>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</si>
  <si>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</si>
  <si>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</si>
  <si>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</si>
  <si>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</si>
  <si>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</si>
  <si>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</si>
  <si>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</si>
  <si>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</si>
  <si>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</si>
  <si>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</si>
  <si>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</si>
  <si>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</si>
  <si>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</si>
  <si>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</si>
  <si>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</si>
  <si>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</si>
  <si>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</si>
  <si>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</si>
  <si>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</si>
  <si>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</si>
  <si>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</si>
  <si>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</si>
  <si>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</si>
  <si>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</si>
  <si>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</si>
  <si>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</si>
  <si>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</si>
  <si>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</si>
  <si>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</si>
  <si>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</si>
  <si>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</si>
  <si>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</si>
  <si>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</si>
  <si>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</si>
  <si>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</si>
  <si>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</si>
  <si>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</si>
  <si>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</si>
  <si>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</si>
  <si>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</si>
  <si>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</si>
  <si>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</si>
  <si>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</si>
  <si>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</si>
  <si>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</si>
  <si>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</si>
  <si>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</si>
  <si>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</si>
  <si>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</si>
  <si>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</si>
  <si>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</si>
  <si>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</si>
  <si>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</si>
  <si>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</si>
  <si>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</si>
  <si>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</si>
  <si>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</si>
  <si>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</si>
  <si>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</si>
  <si>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</si>
  <si>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</si>
  <si>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</si>
  <si>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</si>
  <si>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</si>
  <si>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</si>
  <si>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</si>
  <si>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</si>
  <si>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</si>
  <si>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</si>
  <si>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</si>
  <si>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</si>
  <si>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</si>
  <si>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</si>
  <si>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</si>
  <si>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</si>
  <si>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</si>
  <si>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</si>
  <si>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</si>
  <si>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</si>
  <si>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</si>
  <si>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</si>
  <si>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</si>
  <si>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</si>
  <si>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</si>
  <si>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</si>
  <si>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</si>
  <si>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</si>
  <si>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</si>
  <si>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</si>
  <si>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</si>
  <si>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</si>
  <si>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</si>
  <si>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</si>
  <si>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</si>
  <si>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</si>
  <si>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</si>
  <si>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</si>
  <si>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</si>
  <si>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</si>
  <si>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</si>
  <si>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</si>
  <si>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</si>
  <si>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</si>
  <si>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</si>
  <si>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</si>
  <si>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</si>
  <si>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</si>
  <si>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</si>
  <si>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</si>
  <si>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</si>
  <si>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</si>
  <si>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</si>
  <si>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</si>
  <si>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</si>
  <si>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</si>
  <si>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</si>
  <si>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</si>
  <si>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</si>
  <si>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</si>
  <si>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</si>
  <si>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</si>
  <si>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</si>
  <si>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</si>
  <si>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</si>
  <si>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</si>
  <si>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</si>
  <si>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</si>
  <si>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</si>
  <si>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</si>
  <si>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</si>
  <si>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</si>
  <si>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</si>
  <si>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</si>
  <si>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</si>
  <si>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</si>
  <si>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</si>
  <si>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</si>
  <si>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</si>
  <si>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</si>
  <si>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</si>
  <si>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</si>
  <si>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</si>
  <si>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</si>
  <si>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</si>
  <si>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</si>
  <si>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</si>
  <si>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</si>
  <si>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</si>
  <si>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</si>
  <si>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</si>
  <si>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</si>
  <si>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</si>
  <si>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</si>
  <si>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</si>
  <si>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</si>
  <si>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</si>
  <si>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</si>
  <si>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</si>
  <si>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</si>
  <si>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</si>
  <si>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</si>
  <si>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</si>
  <si>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</si>
  <si>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</si>
  <si>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</si>
  <si>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</si>
  <si>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</si>
  <si>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</si>
  <si>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</si>
  <si>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</si>
  <si>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</si>
  <si>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</si>
  <si>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</si>
  <si>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</si>
  <si>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</si>
  <si>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</si>
  <si>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</si>
  <si>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</si>
  <si>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</si>
  <si>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</si>
  <si>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</si>
  <si>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</si>
  <si>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</si>
  <si>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</si>
  <si>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</si>
  <si>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</si>
  <si>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</si>
  <si>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</si>
  <si>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</si>
  <si>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</si>
  <si>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</si>
  <si>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</si>
  <si>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</si>
  <si>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</si>
  <si>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</si>
  <si>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</si>
  <si>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</si>
  <si>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</si>
  <si>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</si>
  <si>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</si>
  <si>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</si>
  <si>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</si>
  <si>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</si>
  <si>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</si>
  <si>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</si>
  <si>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</si>
  <si>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</si>
  <si>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</si>
  <si>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</si>
  <si>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</si>
  <si>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</si>
  <si>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</si>
  <si>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</si>
  <si>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</si>
  <si>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</si>
  <si>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</si>
  <si>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</si>
  <si>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</si>
  <si>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</si>
  <si>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</si>
  <si>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</si>
  <si>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</si>
  <si>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</si>
  <si>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</si>
  <si>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</si>
  <si>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</si>
  <si>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</si>
  <si>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</si>
  <si>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</si>
  <si>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</si>
  <si>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</si>
  <si>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</si>
  <si>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</si>
  <si>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</si>
  <si>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</si>
  <si>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</si>
  <si>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</si>
  <si>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</si>
  <si>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</si>
  <si>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</si>
  <si>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</si>
  <si>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</si>
  <si>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</si>
  <si>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</si>
  <si>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</si>
  <si>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</si>
  <si>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</si>
  <si>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</si>
  <si>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</si>
  <si>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</si>
  <si>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</si>
  <si>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</si>
  <si>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</si>
  <si>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</si>
  <si>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</si>
  <si>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</si>
  <si>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</si>
  <si>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</si>
  <si>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</si>
  <si>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</si>
  <si>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</si>
  <si>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</si>
  <si>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</si>
  <si>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</si>
  <si>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</si>
  <si>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</si>
  <si>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</si>
  <si>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</si>
  <si>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</si>
  <si>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</si>
  <si>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</si>
  <si>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</si>
  <si>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</si>
  <si>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</si>
  <si>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</si>
  <si>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</si>
  <si>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</si>
  <si>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</si>
  <si>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</si>
  <si>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</si>
  <si>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</si>
  <si>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</si>
  <si>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</si>
  <si>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</si>
  <si>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</si>
  <si>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</si>
  <si>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</si>
  <si>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</si>
  <si>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</si>
  <si>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</si>
  <si>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</si>
  <si>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</si>
  <si>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</si>
  <si>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</si>
  <si>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</si>
  <si>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</si>
  <si>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</si>
  <si>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</si>
  <si>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</si>
  <si>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</si>
  <si>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</si>
  <si>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</si>
  <si>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</si>
  <si>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</si>
  <si>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</si>
  <si>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</si>
  <si>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</si>
  <si>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</si>
  <si>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</si>
  <si>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</si>
  <si>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</si>
  <si>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</si>
  <si>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</si>
  <si>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</si>
  <si>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</si>
  <si>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</si>
  <si>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</si>
  <si>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</si>
  <si>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</si>
  <si>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</si>
  <si>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</si>
  <si>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</si>
  <si>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</si>
  <si>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</si>
  <si>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</si>
  <si>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</si>
  <si>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</si>
  <si>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</si>
  <si>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</si>
  <si>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</si>
  <si>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</si>
  <si>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</si>
  <si>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</si>
  <si>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</si>
  <si>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</si>
  <si>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</si>
  <si>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</si>
  <si>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</si>
  <si>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</si>
  <si>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</si>
  <si>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</si>
  <si>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</si>
  <si>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</si>
  <si>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</si>
  <si>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</si>
  <si>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</si>
  <si>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</si>
  <si>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</si>
  <si>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</si>
  <si>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</si>
  <si>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</si>
  <si>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</si>
  <si>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</si>
  <si>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</si>
  <si>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</si>
  <si>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</si>
  <si>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</si>
  <si>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</si>
  <si>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</si>
  <si>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</si>
  <si>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</si>
  <si>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</si>
  <si>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</si>
  <si>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</si>
  <si>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</si>
  <si>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</si>
  <si>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</si>
  <si>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</si>
  <si>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</si>
  <si>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</si>
  <si>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</si>
  <si>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</si>
  <si>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</si>
  <si>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</si>
  <si>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</si>
  <si>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</si>
  <si>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</si>
  <si>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</si>
  <si>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</si>
  <si>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</si>
  <si>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</si>
  <si>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</si>
  <si>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</si>
  <si>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</si>
  <si>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</si>
  <si>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</si>
  <si>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</si>
  <si>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</si>
  <si>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</si>
  <si>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</si>
  <si>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</si>
  <si>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</si>
  <si>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</si>
  <si>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</si>
  <si>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</si>
  <si>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</si>
  <si>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</si>
  <si>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</si>
  <si>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</si>
  <si>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</si>
  <si>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</si>
  <si>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</si>
  <si>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</si>
  <si>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</si>
  <si>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</si>
  <si>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</si>
  <si>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</si>
  <si>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</si>
  <si>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</si>
  <si>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</si>
  <si>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</si>
  <si>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</si>
  <si>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</si>
  <si>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</si>
  <si>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</si>
  <si>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</si>
  <si>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</si>
  <si>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</si>
  <si>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</si>
  <si>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</si>
  <si>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</si>
  <si>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</si>
  <si>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</si>
  <si>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</si>
  <si>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</si>
  <si>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</si>
  <si>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</si>
  <si>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</si>
  <si>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</si>
  <si>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</si>
  <si>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</si>
  <si>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</si>
  <si>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</si>
  <si>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</si>
  <si>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</si>
  <si>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</si>
  <si>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</si>
  <si>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</si>
  <si>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</si>
  <si>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</si>
  <si>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</si>
  <si>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</si>
  <si>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</si>
  <si>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</si>
  <si>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</si>
  <si>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</si>
  <si>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</si>
  <si>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</si>
  <si>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</si>
  <si>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</si>
  <si>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</si>
  <si>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</si>
  <si>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</si>
  <si>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</si>
  <si>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</si>
  <si>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</si>
  <si>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</si>
  <si>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</si>
  <si>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</si>
  <si>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</si>
  <si>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</si>
  <si>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</si>
  <si>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</si>
  <si>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</si>
  <si>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</si>
  <si>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</si>
  <si>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</si>
  <si>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</si>
  <si>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</si>
  <si>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</si>
  <si>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</si>
  <si>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</si>
  <si>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</si>
  <si>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</si>
  <si>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</si>
  <si>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</si>
  <si>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</si>
  <si>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</si>
  <si>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</si>
  <si>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</si>
  <si>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</si>
  <si>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</si>
  <si>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</si>
  <si>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</si>
  <si>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</si>
  <si>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</si>
  <si>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</si>
  <si>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</si>
  <si>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</si>
  <si>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</si>
  <si>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</si>
  <si>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</si>
  <si>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</si>
  <si>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</si>
  <si>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</si>
  <si>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</si>
  <si>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</si>
  <si>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</si>
  <si>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</si>
  <si>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</si>
  <si>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</si>
  <si>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</si>
  <si>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</si>
  <si>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</si>
  <si>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</si>
  <si>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</si>
  <si>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</si>
  <si>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</si>
  <si>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</si>
  <si>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</si>
  <si>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</si>
  <si>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</si>
  <si>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</si>
  <si>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</si>
  <si>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</si>
  <si>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</si>
  <si>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</si>
  <si>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</si>
  <si>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</si>
  <si>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</si>
  <si>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</si>
  <si>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</si>
  <si>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</si>
  <si>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</si>
  <si>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</si>
  <si>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</si>
  <si>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</si>
  <si>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</si>
  <si>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</si>
  <si>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</si>
  <si>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</si>
  <si>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</si>
  <si>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</si>
  <si>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</si>
  <si>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</si>
  <si>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</si>
  <si>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</si>
  <si>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</si>
  <si>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</si>
  <si>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</si>
  <si>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</si>
  <si>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</si>
  <si>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</si>
  <si>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</si>
  <si>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</si>
  <si>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</si>
  <si>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</si>
  <si>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</si>
  <si>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</si>
  <si>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</si>
  <si>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</si>
  <si>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</si>
  <si>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</si>
  <si>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</si>
  <si>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</si>
  <si>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</si>
  <si>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</si>
  <si>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</si>
  <si>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</si>
  <si>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</si>
  <si>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</si>
  <si>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</si>
  <si>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</si>
  <si>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</si>
  <si>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</si>
  <si>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</si>
  <si>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</si>
  <si>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</si>
  <si>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</si>
  <si>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</si>
  <si>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</si>
  <si>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</si>
  <si>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</si>
  <si>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</si>
  <si>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</si>
  <si>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</si>
  <si>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</si>
  <si>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</si>
  <si>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</si>
  <si>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</si>
  <si>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</si>
  <si>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</si>
  <si>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</si>
  <si>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</si>
  <si>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</si>
  <si>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</si>
  <si>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</si>
  <si>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</si>
  <si>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</si>
  <si>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</si>
  <si>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</si>
  <si>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</si>
  <si>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</si>
  <si>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</si>
  <si>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</si>
  <si>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</si>
  <si>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</si>
  <si>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</si>
  <si>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</si>
  <si>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</si>
  <si>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</si>
  <si>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</si>
  <si>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</si>
  <si>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</si>
  <si>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</si>
  <si>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</si>
  <si>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</si>
  <si>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</si>
  <si>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</si>
  <si>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</si>
  <si>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</si>
  <si>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</si>
  <si>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</si>
  <si>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</si>
  <si>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</si>
  <si>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</si>
  <si>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</si>
  <si>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</si>
  <si>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</si>
  <si>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</si>
  <si>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</si>
  <si>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</si>
  <si>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</si>
  <si>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</si>
  <si>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</si>
  <si>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</si>
  <si>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</si>
  <si>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</si>
  <si>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</si>
  <si>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</si>
  <si>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</si>
  <si>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</si>
  <si>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</si>
  <si>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</si>
  <si>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</si>
  <si>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</si>
  <si>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</si>
  <si>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</si>
  <si>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</si>
  <si>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</si>
  <si>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</si>
  <si>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</si>
  <si>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</si>
  <si>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</si>
  <si>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</si>
  <si>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</si>
  <si>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</si>
  <si>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</si>
  <si>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</si>
  <si>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</si>
  <si>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</si>
  <si>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</si>
  <si>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</si>
  <si>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</si>
  <si>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</si>
  <si>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</si>
  <si>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</si>
  <si>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</si>
  <si>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</si>
  <si>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</si>
  <si>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</si>
  <si>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</si>
  <si>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</si>
  <si>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</si>
  <si>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</si>
  <si>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</si>
  <si>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</si>
  <si>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</si>
  <si>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</si>
  <si>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</si>
  <si>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</si>
  <si>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</si>
  <si>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</si>
  <si>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</si>
  <si>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</si>
  <si>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</si>
  <si>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</si>
  <si>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</si>
  <si>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</si>
  <si>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</si>
  <si>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</si>
  <si>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</si>
  <si>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</si>
  <si>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</si>
  <si>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</si>
  <si>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</si>
  <si>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</si>
  <si>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</si>
  <si>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</si>
  <si>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</si>
  <si>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</si>
  <si>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</si>
  <si>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</si>
  <si>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</si>
  <si>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</si>
  <si>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</si>
  <si>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</si>
  <si>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</si>
  <si>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</si>
  <si>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</si>
  <si>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</si>
  <si>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</si>
  <si>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</si>
  <si>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</si>
  <si>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</si>
  <si>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</si>
  <si>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</si>
  <si>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</si>
  <si>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</si>
  <si>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</si>
  <si>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</si>
  <si>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</si>
  <si>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</si>
  <si>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</si>
  <si>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</si>
  <si>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</si>
  <si>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</si>
  <si>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</si>
  <si>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</si>
  <si>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</si>
  <si>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</si>
  <si>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</si>
  <si>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</si>
  <si>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</si>
  <si>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</si>
  <si>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</si>
  <si>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</si>
  <si>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</si>
  <si>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</si>
  <si>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</si>
  <si>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</si>
  <si>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</si>
  <si>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</si>
  <si>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</si>
  <si>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</si>
  <si>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</si>
  <si>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</si>
  <si>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</si>
  <si>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</si>
  <si>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</si>
  <si>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</si>
  <si>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</si>
  <si>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</si>
  <si>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</si>
  <si>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</si>
  <si>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</si>
  <si>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</si>
  <si>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</si>
  <si>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</si>
  <si>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</si>
  <si>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</si>
  <si>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</si>
  <si>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</si>
  <si>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</si>
  <si>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</si>
  <si>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</si>
  <si>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</si>
  <si>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</si>
  <si>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</si>
  <si>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</si>
  <si>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</si>
  <si>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</si>
  <si>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</si>
  <si>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</si>
  <si>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</si>
  <si>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</si>
  <si>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</si>
  <si>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</si>
  <si>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</si>
  <si>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</si>
  <si>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</si>
  <si>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</si>
  <si>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</si>
  <si>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</si>
  <si>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</si>
  <si>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</si>
  <si>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</si>
  <si>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</si>
  <si>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</si>
  <si>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</si>
  <si>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</si>
  <si>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</si>
  <si>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</si>
  <si>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</si>
  <si>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</si>
  <si>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</si>
  <si>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</si>
  <si>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</si>
  <si>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</si>
  <si>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</si>
  <si>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</si>
  <si>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</si>
  <si>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</si>
  <si>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</si>
  <si>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</si>
  <si>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</si>
  <si>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</si>
  <si>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</si>
  <si>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</si>
  <si>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</si>
  <si>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</si>
  <si>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</si>
  <si>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</si>
  <si>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</si>
  <si>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</si>
  <si>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</si>
  <si>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</si>
  <si>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</si>
  <si>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</si>
  <si>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</si>
  <si>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</si>
  <si>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</si>
  <si>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</si>
  <si>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</si>
  <si>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</si>
  <si>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</si>
  <si>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</si>
  <si>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</si>
  <si>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</si>
  <si>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</si>
  <si>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</si>
  <si>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</si>
  <si>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</si>
  <si>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</si>
  <si>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</si>
  <si>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</si>
  <si>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</si>
  <si>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</si>
  <si>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</si>
  <si>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</si>
  <si>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</si>
  <si>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</si>
  <si>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</si>
  <si>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</si>
  <si>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</si>
  <si>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</si>
  <si>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</si>
  <si>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</si>
  <si>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</si>
  <si>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</si>
  <si>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</si>
  <si>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</si>
  <si>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</si>
  <si>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</si>
  <si>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</si>
  <si>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</si>
  <si>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</si>
  <si>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</si>
  <si>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</si>
  <si>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</si>
  <si>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</si>
  <si>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</si>
  <si>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</si>
  <si>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</si>
  <si>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</si>
  <si>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</si>
  <si>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</si>
  <si>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</si>
  <si>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</si>
  <si>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</si>
  <si>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</si>
  <si>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</si>
  <si>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</si>
  <si>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</si>
  <si>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</si>
  <si>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</si>
  <si>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</si>
  <si>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</si>
  <si>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</si>
  <si>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</si>
  <si>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</si>
  <si>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</si>
  <si>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</si>
  <si>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</si>
  <si>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</si>
  <si>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</si>
  <si>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</si>
  <si>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</si>
  <si>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</si>
  <si>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</si>
  <si>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</si>
  <si>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</si>
  <si>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</si>
  <si>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</si>
  <si>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</si>
  <si>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</si>
  <si>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</si>
  <si>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</si>
  <si>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</si>
  <si>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</si>
  <si>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</si>
  <si>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</si>
  <si>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</si>
  <si>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</si>
  <si>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</si>
  <si>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</si>
  <si>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</si>
  <si>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</si>
  <si>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</si>
  <si>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</si>
  <si>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</si>
  <si>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</si>
  <si>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</si>
  <si>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</si>
  <si>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</si>
  <si>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</si>
  <si>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</si>
  <si>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</si>
  <si>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</si>
  <si>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</si>
  <si>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</si>
  <si>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</si>
  <si>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</si>
  <si>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</si>
  <si>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</si>
  <si>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</si>
  <si>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</si>
  <si>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</si>
  <si>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</si>
  <si>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</si>
  <si>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</si>
  <si>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</si>
  <si>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</si>
  <si>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</si>
  <si>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</si>
  <si>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</si>
  <si>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</si>
  <si>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</si>
  <si>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</si>
  <si>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</si>
  <si>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</si>
  <si>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</si>
  <si>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</si>
  <si>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</si>
  <si>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</si>
  <si>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</si>
  <si>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</si>
  <si>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</si>
  <si>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</si>
  <si>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</si>
  <si>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</si>
  <si>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</si>
  <si>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</si>
  <si>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</si>
  <si>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</si>
  <si>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</si>
  <si>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</si>
  <si>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</si>
  <si>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</si>
  <si>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</si>
  <si>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</si>
  <si>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</si>
  <si>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</si>
  <si>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</si>
  <si>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</si>
  <si>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</si>
  <si>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</si>
  <si>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</si>
  <si>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</si>
  <si>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</si>
  <si>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</si>
  <si>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</si>
  <si>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</si>
  <si>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</si>
  <si>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</si>
  <si>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</si>
  <si>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</si>
  <si>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</si>
  <si>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</si>
  <si>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</si>
  <si>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</si>
  <si>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</si>
  <si>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</si>
  <si>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</si>
  <si>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</si>
  <si>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</si>
  <si>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</si>
  <si>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</si>
  <si>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</si>
  <si>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</si>
  <si>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</si>
  <si>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</si>
  <si>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</si>
  <si>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</si>
  <si>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</si>
  <si>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</si>
  <si>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</si>
  <si>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</si>
  <si>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</si>
  <si>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</si>
  <si>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</si>
  <si>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</si>
  <si>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</si>
  <si>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</si>
  <si>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</si>
  <si>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</si>
  <si>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</si>
  <si>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</si>
  <si>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</si>
  <si>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</si>
  <si>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</si>
  <si>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</si>
  <si>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</si>
  <si>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</si>
  <si>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</si>
  <si>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</si>
  <si>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</si>
  <si>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</si>
  <si>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</si>
  <si>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</si>
  <si>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</si>
  <si>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</si>
  <si>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</si>
  <si>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</si>
  <si>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</si>
  <si>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</si>
  <si>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</si>
  <si>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</si>
  <si>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</si>
  <si>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</si>
  <si>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</si>
  <si>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</si>
  <si>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</si>
  <si>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</si>
  <si>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</si>
  <si>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</si>
  <si>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</si>
  <si>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</si>
  <si>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</si>
  <si>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</si>
  <si>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</si>
  <si>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</si>
  <si>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</si>
  <si>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</si>
  <si>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</si>
  <si>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</si>
  <si>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</si>
  <si>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</si>
  <si>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</si>
  <si>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</si>
  <si>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</si>
  <si>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</si>
  <si>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</si>
  <si>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</si>
  <si>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</si>
  <si>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</si>
  <si>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</si>
  <si>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</si>
  <si>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</si>
  <si>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</si>
  <si>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</si>
  <si>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</si>
  <si>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</si>
  <si>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</si>
  <si>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</si>
  <si>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</si>
  <si>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</si>
  <si>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</si>
  <si>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</si>
  <si>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</si>
  <si>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</si>
  <si>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</si>
  <si>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</si>
  <si>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</si>
  <si>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</si>
  <si>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</si>
  <si>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</si>
  <si>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</si>
  <si>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</si>
  <si>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</si>
  <si>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</si>
  <si>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</si>
  <si>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</si>
  <si>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</si>
  <si>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</si>
  <si>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</si>
  <si>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</si>
  <si>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</si>
  <si>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</si>
  <si>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</si>
  <si>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</si>
  <si>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</si>
  <si>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</si>
  <si>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</si>
  <si>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</si>
  <si>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</si>
  <si>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</si>
  <si>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</si>
  <si>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</si>
  <si>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</si>
  <si>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</si>
  <si>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</si>
  <si>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</si>
  <si>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</si>
  <si>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</si>
  <si>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</si>
  <si>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</si>
  <si>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</si>
  <si>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</si>
  <si>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</si>
  <si>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</si>
  <si>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</si>
  <si>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</si>
  <si>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</si>
  <si>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</si>
  <si>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</si>
  <si>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</si>
  <si>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</si>
  <si>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</si>
  <si>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</si>
  <si>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</si>
  <si>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</si>
  <si>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</si>
  <si>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</si>
  <si>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</si>
  <si>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</si>
  <si>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</si>
  <si>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</si>
  <si>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</si>
  <si>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</si>
  <si>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</si>
  <si>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</si>
  <si>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</si>
  <si>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</si>
  <si>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</si>
  <si>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</si>
  <si>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</si>
  <si>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</si>
  <si>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</si>
  <si>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</si>
  <si>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</si>
  <si>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</si>
  <si>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</si>
  <si>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</si>
  <si>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</si>
  <si>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</si>
  <si>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</si>
  <si>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</si>
  <si>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</si>
  <si>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</si>
  <si>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</si>
  <si>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</si>
  <si>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</si>
  <si>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</si>
  <si>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</si>
  <si>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</si>
  <si>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</si>
  <si>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</si>
  <si>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</si>
  <si>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</si>
  <si>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</si>
  <si>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</si>
  <si>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</si>
  <si>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</si>
  <si>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</si>
  <si>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</si>
  <si>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</si>
  <si>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</si>
  <si>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</si>
  <si>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</si>
  <si>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</si>
  <si>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</si>
  <si>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</si>
  <si>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</si>
  <si>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</si>
  <si>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</si>
  <si>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</si>
  <si>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</si>
  <si>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</si>
  <si>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</si>
  <si>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</si>
  <si>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</si>
  <si>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</si>
  <si>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</si>
  <si>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</si>
  <si>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</si>
  <si>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</si>
  <si>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</si>
  <si>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</si>
  <si>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</si>
  <si>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</si>
  <si>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</si>
  <si>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</si>
  <si>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</si>
  <si>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</si>
  <si>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</si>
  <si>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</si>
  <si>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</si>
  <si>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</si>
  <si>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</si>
  <si>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</si>
  <si>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</si>
  <si>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</si>
  <si>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</si>
  <si>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</si>
  <si>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</si>
  <si>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</si>
  <si>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</si>
  <si>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</si>
  <si>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</si>
  <si>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</si>
  <si>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</si>
  <si>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</si>
  <si>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</si>
  <si>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</si>
  <si>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</si>
  <si>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</si>
  <si>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</si>
  <si>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</si>
  <si>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</si>
  <si>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</si>
  <si>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</si>
  <si>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</si>
  <si>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</si>
  <si>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</si>
  <si>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</si>
  <si>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</si>
  <si>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</si>
  <si>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</si>
  <si>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</si>
  <si>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</si>
  <si>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</si>
  <si>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</si>
  <si>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</si>
  <si>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</si>
  <si>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</si>
  <si>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</si>
  <si>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</si>
  <si>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</si>
  <si>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</si>
  <si>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</si>
  <si>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</si>
  <si>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</si>
  <si>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</si>
  <si>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</si>
  <si>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</si>
  <si>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</si>
  <si>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</si>
  <si>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</si>
  <si>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</si>
  <si>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</si>
  <si>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</si>
  <si>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</si>
  <si>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</si>
  <si>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</si>
  <si>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</si>
  <si>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</si>
  <si>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</si>
  <si>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</si>
  <si>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</si>
  <si>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</si>
  <si>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</si>
  <si>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</si>
  <si>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</si>
  <si>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</si>
  <si>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</si>
  <si>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</si>
  <si>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</si>
  <si>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</si>
  <si>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</si>
  <si>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</si>
  <si>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</si>
  <si>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</si>
  <si>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</si>
  <si>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</si>
  <si>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</si>
  <si>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</si>
  <si>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</si>
  <si>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</si>
  <si>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</si>
  <si>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</si>
  <si>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</si>
  <si>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</si>
  <si>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</si>
  <si>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</si>
  <si>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</si>
  <si>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</si>
  <si>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</si>
  <si>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</si>
  <si>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</si>
  <si>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</si>
  <si>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</si>
  <si>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</si>
  <si>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</si>
  <si>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</si>
  <si>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</si>
  <si>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</si>
  <si>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</si>
  <si>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</si>
  <si>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</si>
  <si>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</si>
  <si>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</si>
  <si>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</si>
  <si>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</si>
  <si>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</si>
  <si>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</si>
  <si>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</si>
  <si>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</si>
  <si>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</si>
  <si>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</si>
  <si>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</si>
  <si>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</si>
  <si>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</si>
  <si>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</si>
  <si>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</si>
  <si>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</si>
  <si>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</si>
  <si>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</si>
  <si>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</si>
  <si>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</si>
  <si>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</si>
  <si>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</si>
  <si>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</si>
  <si>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</si>
  <si>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</si>
  <si>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</si>
  <si>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</si>
  <si>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</si>
  <si>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</si>
  <si>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</si>
  <si>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</si>
  <si>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</si>
  <si>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</si>
  <si>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</si>
  <si>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</si>
  <si>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</si>
  <si>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</si>
  <si>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</si>
  <si>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</si>
  <si>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</si>
  <si>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</si>
  <si>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</si>
  <si>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</si>
  <si>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</si>
  <si>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</si>
  <si>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</si>
  <si>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</si>
  <si>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</si>
  <si>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</si>
  <si>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</si>
  <si>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</si>
  <si>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</si>
  <si>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</si>
  <si>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</si>
  <si>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</si>
  <si>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</si>
  <si>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</si>
  <si>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</si>
  <si>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</si>
  <si>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</si>
  <si>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</si>
  <si>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</si>
  <si>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</si>
  <si>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</si>
  <si>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</si>
  <si>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</si>
  <si>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</si>
  <si>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</si>
  <si>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</si>
  <si>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</si>
  <si>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</si>
  <si>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</si>
  <si>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</si>
  <si>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</si>
  <si>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</si>
  <si>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</si>
  <si>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</si>
  <si>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</si>
  <si>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</si>
  <si>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</si>
  <si>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</si>
  <si>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</si>
  <si>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</si>
  <si>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</si>
  <si>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</si>
  <si>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</si>
  <si>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</si>
  <si>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</si>
  <si>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</si>
  <si>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</si>
  <si>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</si>
  <si>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</si>
  <si>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</si>
  <si>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</si>
  <si>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</si>
  <si>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</si>
  <si>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</si>
  <si>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</si>
  <si>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</si>
  <si>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</si>
  <si>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</si>
  <si>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</si>
  <si>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</si>
  <si>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</si>
  <si>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</si>
  <si>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</si>
  <si>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</si>
  <si>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</si>
  <si>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</si>
  <si>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</si>
  <si>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</si>
  <si>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</si>
  <si>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</si>
  <si>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</si>
  <si>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</si>
  <si>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</si>
  <si>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</si>
  <si>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</si>
  <si>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</si>
  <si>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</si>
  <si>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</si>
  <si>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</si>
  <si>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</si>
  <si>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</si>
  <si>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</si>
  <si>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</si>
  <si>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</si>
  <si>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</si>
  <si>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</si>
  <si>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</si>
  <si>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</si>
  <si>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</si>
  <si>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</si>
  <si>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</si>
  <si>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</si>
  <si>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</si>
  <si>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</si>
  <si>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</si>
  <si>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</si>
  <si>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</si>
  <si>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</si>
  <si>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</si>
  <si>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</si>
  <si>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</si>
  <si>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</si>
  <si>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</si>
  <si>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</si>
  <si>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</si>
  <si>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</si>
  <si>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</si>
  <si>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</si>
  <si>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</si>
  <si>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</si>
  <si>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</si>
  <si>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</si>
  <si>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</si>
  <si>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</si>
  <si>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</si>
  <si>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</si>
  <si>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</si>
  <si>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</si>
  <si>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</si>
  <si>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</si>
  <si>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</si>
  <si>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</si>
  <si>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</si>
  <si>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</si>
  <si>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</si>
  <si>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</si>
  <si>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</si>
  <si>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</si>
  <si>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</si>
  <si>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</si>
  <si>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</si>
  <si>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</si>
  <si>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</si>
  <si>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</si>
  <si>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</si>
  <si>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</si>
  <si>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</si>
  <si>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</si>
  <si>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</si>
  <si>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</si>
  <si>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</si>
  <si>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</si>
  <si>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</si>
  <si>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</si>
  <si>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</si>
  <si>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</si>
  <si>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</si>
  <si>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</si>
  <si>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</si>
  <si>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</si>
  <si>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</si>
  <si>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</si>
  <si>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</si>
  <si>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</si>
  <si>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</si>
  <si>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</si>
  <si>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</si>
  <si>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</si>
  <si>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</si>
  <si>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</si>
  <si>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</si>
  <si>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</si>
  <si>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</si>
  <si>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</si>
  <si>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</si>
  <si>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</si>
  <si>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</si>
  <si>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</si>
  <si>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</si>
  <si>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</si>
  <si>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</si>
  <si>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</si>
  <si>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</si>
  <si>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</si>
  <si>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</si>
  <si>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</si>
  <si>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</si>
  <si>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</si>
  <si>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</si>
  <si>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</si>
  <si>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</si>
  <si>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</si>
  <si>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</si>
  <si>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</si>
  <si>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</si>
  <si>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</si>
  <si>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</si>
  <si>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</si>
  <si>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</si>
  <si>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</si>
  <si>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</si>
  <si>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</si>
  <si>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</si>
  <si>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</si>
  <si>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</si>
  <si>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</si>
  <si>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</si>
  <si>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</si>
  <si>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</si>
  <si>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</si>
  <si>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</si>
  <si>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</si>
  <si>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</si>
  <si>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</si>
  <si>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</si>
  <si>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</si>
  <si>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</si>
  <si>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</si>
  <si>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</si>
  <si>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</si>
  <si>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</si>
  <si>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</si>
  <si>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</si>
  <si>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</si>
  <si>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</si>
  <si>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</si>
  <si>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</si>
  <si>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</si>
  <si>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</si>
  <si>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</si>
  <si>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</si>
  <si>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</si>
  <si>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</si>
  <si>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</si>
  <si>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</si>
  <si>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</si>
  <si>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</si>
  <si>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</si>
  <si>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</si>
  <si>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</si>
  <si>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</si>
  <si>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</si>
  <si>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</si>
  <si>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</si>
  <si>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</si>
  <si>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</si>
  <si>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</si>
  <si>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</si>
  <si>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</si>
  <si>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</si>
  <si>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</si>
  <si>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</si>
  <si>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</si>
  <si>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</si>
  <si>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</si>
  <si>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</si>
  <si>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</si>
  <si>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</si>
  <si>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</si>
  <si>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</si>
  <si>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</si>
  <si>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</si>
  <si>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</si>
  <si>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</si>
  <si>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</si>
  <si>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</si>
  <si>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</si>
  <si>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</si>
  <si>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</si>
  <si>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</si>
  <si>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</si>
  <si>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</si>
  <si>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</si>
  <si>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</si>
  <si>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</si>
  <si>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</si>
  <si>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</si>
  <si>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</si>
  <si>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</si>
  <si>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</si>
  <si>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</si>
  <si>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</si>
  <si>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</si>
  <si>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</si>
  <si>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</si>
  <si>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</si>
  <si>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</si>
  <si>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</si>
  <si>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</si>
  <si>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</si>
  <si>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</si>
  <si>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</si>
  <si>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</si>
  <si>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</si>
  <si>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</si>
  <si>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</si>
  <si>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</si>
  <si>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</si>
  <si>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</si>
  <si>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</si>
  <si>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</si>
  <si>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</si>
  <si>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</si>
  <si>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</si>
  <si>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</si>
  <si>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</si>
  <si>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</si>
  <si>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</si>
  <si>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</si>
  <si>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</si>
  <si>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</si>
  <si>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</si>
  <si>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</si>
  <si>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</si>
  <si>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</si>
  <si>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</si>
  <si>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</si>
  <si>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</si>
  <si>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</si>
  <si>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</si>
  <si>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</si>
  <si>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</si>
  <si>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</si>
  <si>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</si>
  <si>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</si>
  <si>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</si>
  <si>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</si>
  <si>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</si>
  <si>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</si>
  <si>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</si>
  <si>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</si>
  <si>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</si>
  <si>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</si>
  <si>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</si>
  <si>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</si>
  <si>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</si>
  <si>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</si>
  <si>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</si>
  <si>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</si>
  <si>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</si>
  <si>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</si>
  <si>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</si>
  <si>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</si>
  <si>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</si>
  <si>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</si>
  <si>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</si>
  <si>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</si>
  <si>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</si>
  <si>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</si>
  <si>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</si>
  <si>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</si>
  <si>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</si>
  <si>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</si>
  <si>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</si>
  <si>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</si>
  <si>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</si>
  <si>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</si>
  <si>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</si>
  <si>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</si>
  <si>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</si>
  <si>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</si>
  <si>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</si>
  <si>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</si>
  <si>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</si>
  <si>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</si>
  <si>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</si>
  <si>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</si>
  <si>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</si>
  <si>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</si>
  <si>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</si>
  <si>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</si>
  <si>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</si>
  <si>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</si>
  <si>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</si>
  <si>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</si>
  <si>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</si>
  <si>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</si>
  <si>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</si>
  <si>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</si>
  <si>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</si>
  <si>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</si>
  <si>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</si>
  <si>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</si>
  <si>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</si>
  <si>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</si>
  <si>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</si>
  <si>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</si>
  <si>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</si>
  <si>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</si>
  <si>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</si>
  <si>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</si>
  <si>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</si>
  <si>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</si>
  <si>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</si>
  <si>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</si>
  <si>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</si>
  <si>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</si>
  <si>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</si>
  <si>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</si>
  <si>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</si>
  <si>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</si>
  <si>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</si>
  <si>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</si>
  <si>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</si>
  <si>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</si>
  <si>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</si>
  <si>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</si>
  <si>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</si>
  <si>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</si>
  <si>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</si>
  <si>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</si>
  <si>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</si>
  <si>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</si>
  <si>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</si>
  <si>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</si>
  <si>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</si>
  <si>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</si>
  <si>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</si>
  <si>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</si>
  <si>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</si>
  <si>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</si>
  <si>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</si>
  <si>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</si>
  <si>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</si>
  <si>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</si>
  <si>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</si>
  <si>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</si>
  <si>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</si>
  <si>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</si>
  <si>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</si>
  <si>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</si>
  <si>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</si>
  <si>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</si>
  <si>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</si>
  <si>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</si>
  <si>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</si>
  <si>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</si>
  <si>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</si>
  <si>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</si>
  <si>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</si>
  <si>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</si>
  <si>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</si>
  <si>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</si>
  <si>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</si>
  <si>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</si>
  <si>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</si>
  <si>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</si>
  <si>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</si>
  <si>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</si>
  <si>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</si>
  <si>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</si>
  <si>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</si>
  <si>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</si>
  <si>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</si>
  <si>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</si>
  <si>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</si>
  <si>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</si>
  <si>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</si>
  <si>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</si>
  <si>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</si>
  <si>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</si>
  <si>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</si>
  <si>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</si>
  <si>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</si>
  <si>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</si>
  <si>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</si>
  <si>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</si>
  <si>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</si>
  <si>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</si>
  <si>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</si>
  <si>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</si>
  <si>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</si>
  <si>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</si>
  <si>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</si>
  <si>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</si>
  <si>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</si>
  <si>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</si>
  <si>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</si>
  <si>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</si>
  <si>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</si>
  <si>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</si>
  <si>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</si>
  <si>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</si>
  <si>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</si>
  <si>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</si>
  <si>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</si>
  <si>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</si>
  <si>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</si>
  <si>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</si>
  <si>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</si>
  <si>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</si>
  <si>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</si>
  <si>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</si>
  <si>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</si>
  <si>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</si>
  <si>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</si>
  <si>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</si>
  <si>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</si>
  <si>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</si>
  <si>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</si>
  <si>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</si>
  <si>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</si>
  <si>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</si>
  <si>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</si>
  <si>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</si>
  <si>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</si>
  <si>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</si>
  <si>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</si>
  <si>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</si>
  <si>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</si>
  <si>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</si>
  <si>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</si>
  <si>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</si>
  <si>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</si>
  <si>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</si>
  <si>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</si>
  <si>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</si>
  <si>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</si>
  <si>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</si>
  <si>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</si>
  <si>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</si>
  <si>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</si>
  <si>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</si>
  <si>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</si>
  <si>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</si>
  <si>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</si>
  <si>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</si>
  <si>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</si>
  <si>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</si>
  <si>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</si>
  <si>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</si>
  <si>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</si>
  <si>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</si>
  <si>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</si>
  <si>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</si>
  <si>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</si>
  <si>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</si>
  <si>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</si>
  <si>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</si>
  <si>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</si>
  <si>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</si>
  <si>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</si>
  <si>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</si>
  <si>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</si>
  <si>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</si>
  <si>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</si>
  <si>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</si>
  <si>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</si>
  <si>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</si>
  <si>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</si>
  <si>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</si>
  <si>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</si>
  <si>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</si>
  <si>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</si>
  <si>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</si>
  <si>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</si>
  <si>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</si>
  <si>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</si>
  <si>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</si>
  <si>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</si>
  <si>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</si>
  <si>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</si>
  <si>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</si>
  <si>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</si>
  <si>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</si>
  <si>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</si>
  <si>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</si>
  <si>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</si>
  <si>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</si>
  <si>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</si>
  <si>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</si>
  <si>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</si>
  <si>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</si>
  <si>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</si>
  <si>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</si>
  <si>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</si>
  <si>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</si>
  <si>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</si>
  <si>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</si>
  <si>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</si>
  <si>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</si>
  <si>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</si>
  <si>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</si>
  <si>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</si>
  <si>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</si>
  <si>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</si>
  <si>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</si>
  <si>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</si>
  <si>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</si>
  <si>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</si>
  <si>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</si>
  <si>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</si>
  <si>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</si>
  <si>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</si>
  <si>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</si>
  <si>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</si>
  <si>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</si>
  <si>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</si>
  <si>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</si>
  <si>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</si>
  <si>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</si>
  <si>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</si>
  <si>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</si>
  <si>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</si>
  <si>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</si>
  <si>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</si>
  <si>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</si>
  <si>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</si>
  <si>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</si>
  <si>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</si>
  <si>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</si>
  <si>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</si>
  <si>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</si>
  <si>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</si>
  <si>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</si>
  <si>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</si>
  <si>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</si>
  <si>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</si>
  <si>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</si>
  <si>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</si>
  <si>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</si>
  <si>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</si>
  <si>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</si>
  <si>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</si>
  <si>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</si>
  <si>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</si>
  <si>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</si>
  <si>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</si>
  <si>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</si>
  <si>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</si>
  <si>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</si>
  <si>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</si>
  <si>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</si>
  <si>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</si>
  <si>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</si>
  <si>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</si>
  <si>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</si>
  <si>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</si>
  <si>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</si>
  <si>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</si>
  <si>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</si>
  <si>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</si>
  <si>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</si>
  <si>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</si>
  <si>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</si>
  <si>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</si>
  <si>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</si>
  <si>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</si>
  <si>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</si>
  <si>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</si>
  <si>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</si>
  <si>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</si>
  <si>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</si>
  <si>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</si>
  <si>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</si>
  <si>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</si>
  <si>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</si>
  <si>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</si>
  <si>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</si>
  <si>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</si>
  <si>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</si>
  <si>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</si>
  <si>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</si>
  <si>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</si>
  <si>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</si>
  <si>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</si>
  <si>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</si>
  <si>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</si>
  <si>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</si>
  <si>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</si>
  <si>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</si>
  <si>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</si>
  <si>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</si>
  <si>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</si>
  <si>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</si>
  <si>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</si>
  <si>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</si>
  <si>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</si>
  <si>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</si>
  <si>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</si>
  <si>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</si>
  <si>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</si>
  <si>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</si>
  <si>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</si>
  <si>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</si>
  <si>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</si>
  <si>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</si>
  <si>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</si>
  <si>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</si>
  <si>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</si>
  <si>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</si>
  <si>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</si>
  <si>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</si>
  <si>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</si>
  <si>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</si>
  <si>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</si>
  <si>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</si>
  <si>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</si>
  <si>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</si>
  <si>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</si>
  <si>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</si>
  <si>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</si>
  <si>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</si>
  <si>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</si>
  <si>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</si>
  <si>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</si>
  <si>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</si>
  <si>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</si>
  <si>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</si>
  <si>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</si>
  <si>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</si>
  <si>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</si>
  <si>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</si>
  <si>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</si>
  <si>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</si>
  <si>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</si>
  <si>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</si>
  <si>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</si>
  <si>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</si>
  <si>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</si>
  <si>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</si>
  <si>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</si>
  <si>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</si>
  <si>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</si>
  <si>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</si>
  <si>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</si>
  <si>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</si>
  <si>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</si>
  <si>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</si>
  <si>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</si>
  <si>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</si>
  <si>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</si>
  <si>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</si>
  <si>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</si>
  <si>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</si>
  <si>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</si>
  <si>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</si>
  <si>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</si>
  <si>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</si>
  <si>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</si>
  <si>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</si>
  <si>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</si>
  <si>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</si>
  <si>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</si>
  <si>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</si>
  <si>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</si>
  <si>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</si>
  <si>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</si>
  <si>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</si>
  <si>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</si>
  <si>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</si>
  <si>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</si>
  <si>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</si>
  <si>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</si>
  <si>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</si>
  <si>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</si>
  <si>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</si>
  <si>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</si>
  <si>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</si>
  <si>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</si>
  <si>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</si>
  <si>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</si>
  <si>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</si>
  <si>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</si>
  <si>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</si>
  <si>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</si>
  <si>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</si>
  <si>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</si>
  <si>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</si>
  <si>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</si>
  <si>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</si>
  <si>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</si>
  <si>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</si>
  <si>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</si>
  <si>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</si>
  <si>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</si>
  <si>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</si>
  <si>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</si>
  <si>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</si>
  <si>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</si>
  <si>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</si>
  <si>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</si>
  <si>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</si>
  <si>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</si>
  <si>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</si>
  <si>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</si>
  <si>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</si>
  <si>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</si>
  <si>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</si>
  <si>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</si>
  <si>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</si>
  <si>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</si>
  <si>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</si>
  <si>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</si>
  <si>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</si>
  <si>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</si>
  <si>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</si>
  <si>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</si>
  <si>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</si>
  <si>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</si>
  <si>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</si>
  <si>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</si>
  <si>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</si>
  <si>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</si>
  <si>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</si>
  <si>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</si>
  <si>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</si>
  <si>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</si>
  <si>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</si>
  <si>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</si>
  <si>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</si>
  <si>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</si>
  <si>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</si>
  <si>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</si>
  <si>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</si>
  <si>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</si>
  <si>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</si>
  <si>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</si>
  <si>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</si>
  <si>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</si>
  <si>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</si>
  <si>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</si>
  <si>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</si>
  <si>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</si>
  <si>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</si>
  <si>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</si>
  <si>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</si>
  <si>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</si>
  <si>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</si>
  <si>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</si>
  <si>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</si>
  <si>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</si>
  <si>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</si>
  <si>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</si>
  <si>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</si>
  <si>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</si>
  <si>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</si>
  <si>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</si>
  <si>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</si>
  <si>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</si>
  <si>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</si>
  <si>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</si>
  <si>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</si>
  <si>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</si>
  <si>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</si>
  <si>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</si>
  <si>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</si>
  <si>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</si>
  <si>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</si>
  <si>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</si>
  <si>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</si>
  <si>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</si>
  <si>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</si>
  <si>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</si>
  <si>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</si>
  <si>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</si>
  <si>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</si>
  <si>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</si>
  <si>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</si>
  <si>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</si>
  <si>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</si>
  <si>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</si>
  <si>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</si>
  <si>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</si>
  <si>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</si>
  <si>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</si>
  <si>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</si>
  <si>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</si>
  <si>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</si>
  <si>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</si>
  <si>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</si>
  <si>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</si>
  <si>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</si>
  <si>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</si>
  <si>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</si>
  <si>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</si>
  <si>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</si>
  <si>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</si>
  <si>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</si>
  <si>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</si>
  <si>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</si>
  <si>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</si>
  <si>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</si>
  <si>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</si>
  <si>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</si>
  <si>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</si>
  <si>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</si>
  <si>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</si>
  <si>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</si>
  <si>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</si>
  <si>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</si>
  <si>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</si>
  <si>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</si>
  <si>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</si>
  <si>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</si>
  <si>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</si>
  <si>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</si>
  <si>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</si>
  <si>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</si>
  <si>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</si>
  <si>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</si>
  <si>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</si>
  <si>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</si>
  <si>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</si>
  <si>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</si>
  <si>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</si>
  <si>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</si>
  <si>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</si>
  <si>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</si>
  <si>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</si>
  <si>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</si>
  <si>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</si>
  <si>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</si>
  <si>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</si>
  <si>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</si>
  <si>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</si>
  <si>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</si>
  <si>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</si>
  <si>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</si>
  <si>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</si>
  <si>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</si>
  <si>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</si>
  <si>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</si>
  <si>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</si>
  <si>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</si>
  <si>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</si>
  <si>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</si>
  <si>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</si>
  <si>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</si>
  <si>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</si>
  <si>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</si>
  <si>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</si>
  <si>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</si>
  <si>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</si>
  <si>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</si>
  <si>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</si>
  <si>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</si>
  <si>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</si>
  <si>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</si>
  <si>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</si>
  <si>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</si>
  <si>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</si>
  <si>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</si>
  <si>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</si>
  <si>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</si>
  <si>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</si>
  <si>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</si>
  <si>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</si>
  <si>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</si>
  <si>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</si>
  <si>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</si>
  <si>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</si>
  <si>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</si>
  <si>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</si>
  <si>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</si>
  <si>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</si>
  <si>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</si>
  <si>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</si>
  <si>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</si>
  <si>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</si>
  <si>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</si>
  <si>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</si>
  <si>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</si>
  <si>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</si>
  <si>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</si>
  <si>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</si>
  <si>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</si>
  <si>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</si>
  <si>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</si>
  <si>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</si>
  <si>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</si>
  <si>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</si>
  <si>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</si>
  <si>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</si>
  <si>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</si>
  <si>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</si>
  <si>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</si>
  <si>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</si>
  <si>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</si>
  <si>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</si>
  <si>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</si>
  <si>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</si>
  <si>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</si>
  <si>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</si>
  <si>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</si>
  <si>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</si>
  <si>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</si>
  <si>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</si>
  <si>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</si>
  <si>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</si>
  <si>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</si>
  <si>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</si>
  <si>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</si>
  <si>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</si>
  <si>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</si>
  <si>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</si>
  <si>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</si>
  <si>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</si>
  <si>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</si>
  <si>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</si>
  <si>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</si>
  <si>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</si>
  <si>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</si>
  <si>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</si>
  <si>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</si>
  <si>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</si>
  <si>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</si>
  <si>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</si>
  <si>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</si>
  <si>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</si>
  <si>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</si>
  <si>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</si>
  <si>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</si>
  <si>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</si>
  <si>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</si>
  <si>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</si>
  <si>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</si>
  <si>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</si>
  <si>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</si>
  <si>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</si>
  <si>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</si>
  <si>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</si>
  <si>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</si>
  <si>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</si>
  <si>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</si>
  <si>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</si>
  <si>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</si>
  <si>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</si>
  <si>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</si>
  <si>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</si>
  <si>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</si>
  <si>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</si>
  <si>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</si>
  <si>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</si>
  <si>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</si>
  <si>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</si>
  <si>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</si>
  <si>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</si>
  <si>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</si>
  <si>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</si>
  <si>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</si>
  <si>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</si>
  <si>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</si>
  <si>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</si>
  <si>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</si>
  <si>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</si>
  <si>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</si>
  <si>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</si>
  <si>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</si>
  <si>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</si>
  <si>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</si>
  <si>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</si>
  <si>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</si>
  <si>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</si>
  <si>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</si>
  <si>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</si>
  <si>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</si>
  <si>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</si>
  <si>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</si>
  <si>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</si>
  <si>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</si>
  <si>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</si>
  <si>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</si>
  <si>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</si>
  <si>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</si>
  <si>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</si>
  <si>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</si>
  <si>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</si>
  <si>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</si>
  <si>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</si>
  <si>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</si>
  <si>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</si>
  <si>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</si>
  <si>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</si>
  <si>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</si>
  <si>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</si>
  <si>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</si>
  <si>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</si>
  <si>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</si>
  <si>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</si>
  <si>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</si>
  <si>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</si>
  <si>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</si>
  <si>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</si>
  <si>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</si>
  <si>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</si>
  <si>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</si>
  <si>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</si>
  <si>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</si>
  <si>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</si>
  <si>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</si>
  <si>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</si>
  <si>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</si>
  <si>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</si>
  <si>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</si>
  <si>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</si>
  <si>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</si>
  <si>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</si>
  <si>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</si>
  <si>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</si>
  <si>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</si>
  <si>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</si>
  <si>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</si>
  <si>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</si>
  <si>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</si>
  <si>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</si>
  <si>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</si>
  <si>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</si>
  <si>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</si>
  <si>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</si>
  <si>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</si>
  <si>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</si>
  <si>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</si>
  <si>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</si>
  <si>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</si>
  <si>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</si>
  <si>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</si>
  <si>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</si>
  <si>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</si>
  <si>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</si>
  <si>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</si>
  <si>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</si>
  <si>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</si>
  <si>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</si>
  <si>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</si>
  <si>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</si>
  <si>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</si>
  <si>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</si>
  <si>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</si>
  <si>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</si>
  <si>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</si>
  <si>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</si>
  <si>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</si>
  <si>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</si>
  <si>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</si>
  <si>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</si>
  <si>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</si>
  <si>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</si>
  <si>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</si>
  <si>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</si>
  <si>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</si>
  <si>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</si>
  <si>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</si>
  <si>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</si>
  <si>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</si>
  <si>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</si>
  <si>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</si>
  <si>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</si>
  <si>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</si>
  <si>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</si>
  <si>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</si>
  <si>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</si>
  <si>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</si>
  <si>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</si>
  <si>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</si>
  <si>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</si>
  <si>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</si>
  <si>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</si>
  <si>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</si>
  <si>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</si>
  <si>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</si>
  <si>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</si>
  <si>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</si>
  <si>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</si>
  <si>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</si>
  <si>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</si>
  <si>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</si>
  <si>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</si>
  <si>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</si>
  <si>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</si>
  <si>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</si>
  <si>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</si>
  <si>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</si>
  <si>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</si>
  <si>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</si>
  <si>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</si>
  <si>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</si>
  <si>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</si>
  <si>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</si>
  <si>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</si>
  <si>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</si>
  <si>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</si>
  <si>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</si>
  <si>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</si>
  <si>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</si>
  <si>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</si>
  <si>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</si>
  <si>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</si>
  <si>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</si>
  <si>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</si>
  <si>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</si>
  <si>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</si>
  <si>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</si>
  <si>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</si>
  <si>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</si>
  <si>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</si>
  <si>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</si>
  <si>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</si>
  <si>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</si>
  <si>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</si>
  <si>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</si>
  <si>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</si>
  <si>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</si>
  <si>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</si>
  <si>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</si>
  <si>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</si>
  <si>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</si>
  <si>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</si>
  <si>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</si>
  <si>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</si>
  <si>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</si>
  <si>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</si>
  <si>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</si>
  <si>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</si>
  <si>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</si>
  <si>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</si>
  <si>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</si>
  <si>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</si>
  <si>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</si>
  <si>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</si>
  <si>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</si>
  <si>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</si>
  <si>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</si>
  <si>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</si>
  <si>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</si>
  <si>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</si>
  <si>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</si>
  <si>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</si>
  <si>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</si>
  <si>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</si>
  <si>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</si>
  <si>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</si>
  <si>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</si>
  <si>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</si>
  <si>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</si>
  <si>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</si>
  <si>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</si>
  <si>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</si>
  <si>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</si>
  <si>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</si>
  <si>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</si>
  <si>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</si>
  <si>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</si>
  <si>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</si>
  <si>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</si>
  <si>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</si>
  <si>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</si>
  <si>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</si>
  <si>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</si>
  <si>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</si>
  <si>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</si>
  <si>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</si>
  <si>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</si>
  <si>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</si>
  <si>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</si>
  <si>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</si>
  <si>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</si>
  <si>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</si>
  <si>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</si>
  <si>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</si>
  <si>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</si>
  <si>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</si>
  <si>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</si>
  <si>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</si>
  <si>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</si>
  <si>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</si>
  <si>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</si>
  <si>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</si>
  <si>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</si>
  <si>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</si>
  <si>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</si>
  <si>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</si>
  <si>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</si>
  <si>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</si>
  <si>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</si>
  <si>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</si>
  <si>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</si>
  <si>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</si>
  <si>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</si>
  <si>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</si>
  <si>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</si>
  <si>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</si>
  <si>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</si>
  <si>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</si>
  <si>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</si>
  <si>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</si>
  <si>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</si>
  <si>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</si>
  <si>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</si>
  <si>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</si>
  <si>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</si>
  <si>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</si>
  <si>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</si>
  <si>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</si>
  <si>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</si>
  <si>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</si>
  <si>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</si>
  <si>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</si>
  <si>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</si>
  <si>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</si>
  <si>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</si>
  <si>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</si>
  <si>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</si>
  <si>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</si>
  <si>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</si>
  <si>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</si>
  <si>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</si>
  <si>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</si>
  <si>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</si>
  <si>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</si>
  <si>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</si>
  <si>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</si>
  <si>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</si>
  <si>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</si>
  <si>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</si>
  <si>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</si>
  <si>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</si>
  <si>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</si>
  <si>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</si>
  <si>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</si>
  <si>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</si>
  <si>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</si>
  <si>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</si>
  <si>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</si>
  <si>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</si>
  <si>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</si>
  <si>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</si>
  <si>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</si>
  <si>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</si>
  <si>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</si>
  <si>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</si>
  <si>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</si>
  <si>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</si>
  <si>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</si>
  <si>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</si>
  <si>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</si>
  <si>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</si>
  <si>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</si>
  <si>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</si>
  <si>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</si>
  <si>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</si>
  <si>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</si>
  <si>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</si>
  <si>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</si>
  <si>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</si>
  <si>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</si>
  <si>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</si>
  <si>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</si>
  <si>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</si>
  <si>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</si>
  <si>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</si>
  <si>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</si>
  <si>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</si>
  <si>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</si>
  <si>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</si>
  <si>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</si>
  <si>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</si>
  <si>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</si>
  <si>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</si>
  <si>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</si>
  <si>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</si>
  <si>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</si>
  <si>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</si>
  <si>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</si>
  <si>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</si>
  <si>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</si>
  <si>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</si>
  <si>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</si>
  <si>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</si>
  <si>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</si>
  <si>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</si>
  <si>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</si>
  <si>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</si>
  <si>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</si>
  <si>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</si>
  <si>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</si>
  <si>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</si>
  <si>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</si>
  <si>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</si>
  <si>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</si>
  <si>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</si>
  <si>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</si>
  <si>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</si>
  <si>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</si>
  <si>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</si>
  <si>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</si>
  <si>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</si>
  <si>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</si>
  <si>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</si>
  <si>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</si>
  <si>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</si>
  <si>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</si>
  <si>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</si>
  <si>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</si>
  <si>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</si>
  <si>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</si>
  <si>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</si>
  <si>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</si>
  <si>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</si>
  <si>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</si>
  <si>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</si>
  <si>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</si>
  <si>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</si>
  <si>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</si>
  <si>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</si>
  <si>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</si>
  <si>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</si>
  <si>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</si>
  <si>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</si>
  <si>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</si>
  <si>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</si>
  <si>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</si>
  <si>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</si>
  <si>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</si>
  <si>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</si>
  <si>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</si>
  <si>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</si>
  <si>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</si>
  <si>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</si>
  <si>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</si>
  <si>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</si>
  <si>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</si>
  <si>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</si>
  <si>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</si>
  <si>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</si>
  <si>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</si>
  <si>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</si>
  <si>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</si>
  <si>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</si>
  <si>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</si>
  <si>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</si>
  <si>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</si>
  <si>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</si>
  <si>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</si>
  <si>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</si>
  <si>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</si>
  <si>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</si>
  <si>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</si>
  <si>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</si>
  <si>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</si>
  <si>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</si>
  <si>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</si>
  <si>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</si>
  <si>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</si>
  <si>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</si>
  <si>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</si>
  <si>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</si>
  <si>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</si>
  <si>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</si>
  <si>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</si>
  <si>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</si>
  <si>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</si>
  <si>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</si>
  <si>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</si>
  <si>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</si>
  <si>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</si>
  <si>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</si>
  <si>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</si>
  <si>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</si>
  <si>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</si>
  <si>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</si>
  <si>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</si>
  <si>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</si>
  <si>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</si>
  <si>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</si>
  <si>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</si>
  <si>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</si>
  <si>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</si>
  <si>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</si>
  <si>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</si>
  <si>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</si>
  <si>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</si>
  <si>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</si>
  <si>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</si>
  <si>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</si>
  <si>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</si>
  <si>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</si>
  <si>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</si>
  <si>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</si>
  <si>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</si>
  <si>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</si>
  <si>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</si>
  <si>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</si>
  <si>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</si>
  <si>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</si>
  <si>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</si>
  <si>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</si>
  <si>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</si>
  <si>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</si>
  <si>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</si>
  <si>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</si>
  <si>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</si>
  <si>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</si>
  <si>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</si>
  <si>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</si>
  <si>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</si>
  <si>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</si>
  <si>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</si>
  <si>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</si>
  <si>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</si>
  <si>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</si>
  <si>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</si>
  <si>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</si>
  <si>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</si>
  <si>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</si>
  <si>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</si>
  <si>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</si>
  <si>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</si>
  <si>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</si>
  <si>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</si>
  <si>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</si>
  <si>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</si>
  <si>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</si>
  <si>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</si>
  <si>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</si>
  <si>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</si>
  <si>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</si>
  <si>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</si>
  <si>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</si>
  <si>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</si>
  <si>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</si>
  <si>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</si>
  <si>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</si>
  <si>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</si>
  <si>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</si>
  <si>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</si>
  <si>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</si>
  <si>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</si>
  <si>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</si>
  <si>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</si>
  <si>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</si>
  <si>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</si>
  <si>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</si>
  <si>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</si>
  <si>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</si>
  <si>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</si>
  <si>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</si>
  <si>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</si>
  <si>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</si>
  <si>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</si>
  <si>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</si>
  <si>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</si>
  <si>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</si>
  <si>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</si>
  <si>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</si>
  <si>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</si>
  <si>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</si>
  <si>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</si>
  <si>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</si>
  <si>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</si>
  <si>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</si>
  <si>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</si>
  <si>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</si>
  <si>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</si>
  <si>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</si>
  <si>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</si>
  <si>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</si>
  <si>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</si>
  <si>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</si>
  <si>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</si>
  <si>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</si>
  <si>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</si>
  <si>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</si>
  <si>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</si>
  <si>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</si>
  <si>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</si>
  <si>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</si>
  <si>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</si>
  <si>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</si>
  <si>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</si>
  <si>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</si>
  <si>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</si>
  <si>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</si>
  <si>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</si>
  <si>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</si>
  <si>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</si>
  <si>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</si>
  <si>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</si>
  <si>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</si>
  <si>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</si>
  <si>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</si>
  <si>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</si>
  <si>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</si>
  <si>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</si>
  <si>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</si>
  <si>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</si>
  <si>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</si>
  <si>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</si>
  <si>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</si>
  <si>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</si>
  <si>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</si>
  <si>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</si>
  <si>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</si>
  <si>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</si>
  <si>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</si>
  <si>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</si>
  <si>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</si>
  <si>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</si>
  <si>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</si>
  <si>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</si>
  <si>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</si>
  <si>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</si>
  <si>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</si>
  <si>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</si>
  <si>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</si>
  <si>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</si>
  <si>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</si>
  <si>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</si>
  <si>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</si>
  <si>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</si>
  <si>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</si>
  <si>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</si>
  <si>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</si>
  <si>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</si>
  <si>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</si>
  <si>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</si>
  <si>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</si>
  <si>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</si>
  <si>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</si>
  <si>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</si>
  <si>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</si>
  <si>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</si>
  <si>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</si>
  <si>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</si>
  <si>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</si>
  <si>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</si>
  <si>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</si>
  <si>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</si>
  <si>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</si>
  <si>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</si>
  <si>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</si>
  <si>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</si>
  <si>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</si>
  <si>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</si>
  <si>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</si>
  <si>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</si>
  <si>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</si>
  <si>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</si>
  <si>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</si>
  <si>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</si>
  <si>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</si>
  <si>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</si>
  <si>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</si>
  <si>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</si>
  <si>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</si>
  <si>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</si>
  <si>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</si>
  <si>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</si>
  <si>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</si>
  <si>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</si>
  <si>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</si>
  <si>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</si>
  <si>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</si>
  <si>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</si>
  <si>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</si>
  <si>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</si>
  <si>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</si>
  <si>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</si>
  <si>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</si>
  <si>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</si>
  <si>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</si>
  <si>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</si>
  <si>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</si>
  <si>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</si>
  <si>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</si>
  <si>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</si>
  <si>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</si>
  <si>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</si>
  <si>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</si>
  <si>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</si>
  <si>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</si>
  <si>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</si>
  <si>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</si>
  <si>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</si>
  <si>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</si>
  <si>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</si>
  <si>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</si>
  <si>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</si>
  <si>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</si>
  <si>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</si>
  <si>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</si>
  <si>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</si>
  <si>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</si>
  <si>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</si>
  <si>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</si>
  <si>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</si>
  <si>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</si>
  <si>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</si>
  <si>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</si>
  <si>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</si>
  <si>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</si>
  <si>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</si>
  <si>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</si>
  <si>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</si>
  <si>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</si>
  <si>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</si>
  <si>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</si>
  <si>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</si>
  <si>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</si>
  <si>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</si>
  <si>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</si>
  <si>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</si>
  <si>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</si>
  <si>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</si>
  <si>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</si>
  <si>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</si>
  <si>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</si>
  <si>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</si>
  <si>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</si>
  <si>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</si>
  <si>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</si>
  <si>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</si>
  <si>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</si>
  <si>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</si>
  <si>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</si>
  <si>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</si>
  <si>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</si>
  <si>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</si>
  <si>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</si>
  <si>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</si>
  <si>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</si>
  <si>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</si>
  <si>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</si>
  <si>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</si>
  <si>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</si>
  <si>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</si>
  <si>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</si>
  <si>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</si>
  <si>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</si>
  <si>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</si>
  <si>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</si>
  <si>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</si>
  <si>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</si>
  <si>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</si>
  <si>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</si>
  <si>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</si>
  <si>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</si>
  <si>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</si>
  <si>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</si>
  <si>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</si>
  <si>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</si>
  <si>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</si>
  <si>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</si>
  <si>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</si>
  <si>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</si>
  <si>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</si>
  <si>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</si>
  <si>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</si>
  <si>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</si>
  <si>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</si>
  <si>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</si>
  <si>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</si>
  <si>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</si>
  <si>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</si>
  <si>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</si>
  <si>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</si>
  <si>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</si>
  <si>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</si>
  <si>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</si>
  <si>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</si>
  <si>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</si>
  <si>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</si>
  <si>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</si>
  <si>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</si>
  <si>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</si>
  <si>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</si>
  <si>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</si>
  <si>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</si>
  <si>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</si>
  <si>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</si>
  <si>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</si>
  <si>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</si>
  <si>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</si>
  <si>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</si>
  <si>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</si>
  <si>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</si>
  <si>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</si>
  <si>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</si>
  <si>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</si>
  <si>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</si>
  <si>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</si>
  <si>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</si>
  <si>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</si>
  <si>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</si>
  <si>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</si>
  <si>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</si>
  <si>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</si>
  <si>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</si>
  <si>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</si>
  <si>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</si>
  <si>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</si>
  <si>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</si>
  <si>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</si>
  <si>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</si>
  <si>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</si>
  <si>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</si>
  <si>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</si>
  <si>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</si>
  <si>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</si>
  <si>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</si>
  <si>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</si>
  <si>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</si>
  <si>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</si>
  <si>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</si>
  <si>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</si>
  <si>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</si>
  <si>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</si>
  <si>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</si>
  <si>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</si>
  <si>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</si>
  <si>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</si>
  <si>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</si>
  <si>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</si>
  <si>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</si>
  <si>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</si>
  <si>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</si>
  <si>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</si>
  <si>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</si>
  <si>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</si>
  <si>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</si>
  <si>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</si>
  <si>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</si>
  <si>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</si>
  <si>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</si>
  <si>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</si>
  <si>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</si>
  <si>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</si>
  <si>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</si>
  <si>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</si>
  <si>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</si>
  <si>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</si>
  <si>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</si>
  <si>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</si>
  <si>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</si>
  <si>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</si>
  <si>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</si>
  <si>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</si>
  <si>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</si>
  <si>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</si>
  <si>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</si>
  <si>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</si>
  <si>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</si>
  <si>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</si>
  <si>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</si>
  <si>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</si>
  <si>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</si>
  <si>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</si>
  <si>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</si>
  <si>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</si>
  <si>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</si>
  <si>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</si>
  <si>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</si>
  <si>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</si>
  <si>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</si>
  <si>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</si>
  <si>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</si>
  <si>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</si>
  <si>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</si>
  <si>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</si>
  <si>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</si>
  <si>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</si>
  <si>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</si>
  <si>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</si>
  <si>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</si>
  <si>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</si>
  <si>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</si>
  <si>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</si>
  <si>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</si>
  <si>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</si>
  <si>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</si>
  <si>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</si>
  <si>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</si>
  <si>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</si>
  <si>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</si>
  <si>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</si>
  <si>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</si>
  <si>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</si>
  <si>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</si>
  <si>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</si>
  <si>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</si>
  <si>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</si>
  <si>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</si>
  <si>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</si>
  <si>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</si>
  <si>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</si>
  <si>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</si>
  <si>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</si>
  <si>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</si>
  <si>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</si>
  <si>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</si>
  <si>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</si>
  <si>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</si>
  <si>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</si>
  <si>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</si>
  <si>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</si>
  <si>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</si>
  <si>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</si>
  <si>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</si>
  <si>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</si>
  <si>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</si>
  <si>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</si>
  <si>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</si>
  <si>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</si>
  <si>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</si>
  <si>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</si>
  <si>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</si>
  <si>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</si>
  <si>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</si>
  <si>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</si>
  <si>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</si>
  <si>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</si>
  <si>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</si>
  <si>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</si>
  <si>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</si>
  <si>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</si>
  <si>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</si>
  <si>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</si>
  <si>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</si>
  <si>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</si>
  <si>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</si>
  <si>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</si>
  <si>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</si>
  <si>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</si>
  <si>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</si>
  <si>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</si>
  <si>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</si>
  <si>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</si>
  <si>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</si>
  <si>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</si>
  <si>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</si>
  <si>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</si>
  <si>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</si>
  <si>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</si>
  <si>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</si>
  <si>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</si>
  <si>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</si>
  <si>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</si>
  <si>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</si>
  <si>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</si>
  <si>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</si>
  <si>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</si>
  <si>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</si>
  <si>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</si>
  <si>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</si>
  <si>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</si>
  <si>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</si>
  <si>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</si>
  <si>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</si>
  <si>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</si>
  <si>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</si>
  <si>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</si>
  <si>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</si>
  <si>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</si>
  <si>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</si>
  <si>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</si>
  <si>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</si>
  <si>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</si>
  <si>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</si>
  <si>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</si>
  <si>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</si>
  <si>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</si>
  <si>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</si>
  <si>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</si>
  <si>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</si>
  <si>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</si>
  <si>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</si>
  <si>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</si>
  <si>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</si>
  <si>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</si>
  <si>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</si>
  <si>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</si>
  <si>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</si>
  <si>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</si>
  <si>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</si>
  <si>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</si>
  <si>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</si>
  <si>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</si>
  <si>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</si>
  <si>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</si>
  <si>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</si>
  <si>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</si>
  <si>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</si>
  <si>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</si>
  <si>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</si>
  <si>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</si>
  <si>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</si>
  <si>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</si>
  <si>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</si>
  <si>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</si>
  <si>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</si>
  <si>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</si>
  <si>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</si>
  <si>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</si>
  <si>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</si>
  <si>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</si>
  <si>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</si>
  <si>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</si>
  <si>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</si>
  <si>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</si>
  <si>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</si>
  <si>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</si>
  <si>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</si>
  <si>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</si>
  <si>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</si>
  <si>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</si>
  <si>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</si>
  <si>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</si>
  <si>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</si>
  <si>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</si>
  <si>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</si>
  <si>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</si>
  <si>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</si>
  <si>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</si>
  <si>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</si>
  <si>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</si>
  <si>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</si>
  <si>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</si>
  <si>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</si>
  <si>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</si>
  <si>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</si>
  <si>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</si>
  <si>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</si>
  <si>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</si>
  <si>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</si>
  <si>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</si>
  <si>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</si>
  <si>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</si>
  <si>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</si>
  <si>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</si>
  <si>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</si>
  <si>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</si>
  <si>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</si>
  <si>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</si>
  <si>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</si>
  <si>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</si>
  <si>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</si>
  <si>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</si>
  <si>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</si>
  <si>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</si>
  <si>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</si>
  <si>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</si>
  <si>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</si>
  <si>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</si>
  <si>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</si>
  <si>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</si>
  <si>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</si>
  <si>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</si>
  <si>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</si>
  <si>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</si>
  <si>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</si>
  <si>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</si>
  <si>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</si>
  <si>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</si>
  <si>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</si>
  <si>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</si>
  <si>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</si>
  <si>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</si>
  <si>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</si>
  <si>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</si>
  <si>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</si>
  <si>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</si>
  <si>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</si>
  <si>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</si>
  <si>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</si>
  <si>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</si>
  <si>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</si>
  <si>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</si>
  <si>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</si>
  <si>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</si>
  <si>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</si>
  <si>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</si>
  <si>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</si>
  <si>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</si>
  <si>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</si>
  <si>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</si>
  <si>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</si>
  <si>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</si>
  <si>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</si>
  <si>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</si>
  <si>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</si>
  <si>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</si>
  <si>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</si>
  <si>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</si>
  <si>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</si>
  <si>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</si>
  <si>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</si>
  <si>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</si>
  <si>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</si>
  <si>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</si>
  <si>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</si>
  <si>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</si>
  <si>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</si>
  <si>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</si>
  <si>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</si>
  <si>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</si>
  <si>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</si>
  <si>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</si>
  <si>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</si>
  <si>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</si>
  <si>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</si>
  <si>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</si>
  <si>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</si>
  <si>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</si>
  <si>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</si>
  <si>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</si>
  <si>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</si>
  <si>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</si>
  <si>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</si>
  <si>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</si>
  <si>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</si>
  <si>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</si>
  <si>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</si>
  <si>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</si>
  <si>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</si>
  <si>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</si>
  <si>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</si>
  <si>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</si>
  <si>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</si>
  <si>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</si>
  <si>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</si>
  <si>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</si>
  <si>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</si>
  <si>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</si>
  <si>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</si>
  <si>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</si>
  <si>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</si>
  <si>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</si>
  <si>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</si>
  <si>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</si>
  <si>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</si>
  <si>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</si>
  <si>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</si>
  <si>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</si>
  <si>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</si>
  <si>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</si>
  <si>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</si>
  <si>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</si>
  <si>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</si>
  <si>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</si>
  <si>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</si>
  <si>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</si>
  <si>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</si>
  <si>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</si>
  <si>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</si>
  <si>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</si>
  <si>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</si>
  <si>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</si>
  <si>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</si>
  <si>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</si>
  <si>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</si>
  <si>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</si>
  <si>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</si>
  <si>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</si>
  <si>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</si>
  <si>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</si>
  <si>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</si>
  <si>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</si>
  <si>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</si>
  <si>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</si>
  <si>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</si>
  <si>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</si>
  <si>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</si>
  <si>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</si>
  <si>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</si>
  <si>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</si>
  <si>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</si>
  <si>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</si>
  <si>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</si>
  <si>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</si>
  <si>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</si>
  <si>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</si>
  <si>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</si>
  <si>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</si>
  <si>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</si>
  <si>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</si>
  <si>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</si>
  <si>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</si>
  <si>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</si>
  <si>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</si>
  <si>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</si>
  <si>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</si>
  <si>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</si>
  <si>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</si>
  <si>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</si>
  <si>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</si>
  <si>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</si>
  <si>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</si>
  <si>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</si>
  <si>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</si>
  <si>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</si>
  <si>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</si>
  <si>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</si>
  <si>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</si>
  <si>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</si>
  <si>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</si>
  <si>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</si>
  <si>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</si>
  <si>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</si>
  <si>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</si>
  <si>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</si>
  <si>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</si>
  <si>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</si>
  <si>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</si>
  <si>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</si>
  <si>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</si>
  <si>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</si>
  <si>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</si>
  <si>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</si>
  <si>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</si>
  <si>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</si>
  <si>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</si>
  <si>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</si>
  <si>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</si>
  <si>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</si>
  <si>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</si>
  <si>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</si>
  <si>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</si>
  <si>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</si>
  <si>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</si>
  <si>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</si>
  <si>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</si>
  <si>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</si>
  <si>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</si>
  <si>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</si>
  <si>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</si>
  <si>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</si>
  <si>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</si>
  <si>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</si>
  <si>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</si>
  <si>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</si>
  <si>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</si>
  <si>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</si>
  <si>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</si>
  <si>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</si>
  <si>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</si>
  <si>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</si>
  <si>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</si>
  <si>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</si>
  <si>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</si>
  <si>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</si>
  <si>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</si>
  <si>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</si>
  <si>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</si>
  <si>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</si>
  <si>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</si>
  <si>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</si>
  <si>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</si>
  <si>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</si>
  <si>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</si>
  <si>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</si>
  <si>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</si>
  <si>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</si>
  <si>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</si>
  <si>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</si>
  <si>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</si>
  <si>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</si>
  <si>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</si>
  <si>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</si>
  <si>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</si>
  <si>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</si>
  <si>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</si>
  <si>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</si>
  <si>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</si>
  <si>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</si>
  <si>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</si>
  <si>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</si>
  <si>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</si>
  <si>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</si>
  <si>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</si>
  <si>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</si>
  <si>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</si>
  <si>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</si>
  <si>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</si>
  <si>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</si>
  <si>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</si>
  <si>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</si>
  <si>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</si>
  <si>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</si>
  <si>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</si>
  <si>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</si>
  <si>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</si>
  <si>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</si>
  <si>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</si>
  <si>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</si>
  <si>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</si>
  <si>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</si>
  <si>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</si>
  <si>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</si>
  <si>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</si>
  <si>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</si>
  <si>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</si>
  <si>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</si>
  <si>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</si>
  <si>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</si>
  <si>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</si>
  <si>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</si>
  <si>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</si>
  <si>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</si>
  <si>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</si>
  <si>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</si>
  <si>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</si>
  <si>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</si>
  <si>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</si>
  <si>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</si>
  <si>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</si>
  <si>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</si>
  <si>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</si>
  <si>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</si>
  <si>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</si>
  <si>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</si>
  <si>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</si>
  <si>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</si>
  <si>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</si>
  <si>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</si>
  <si>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</si>
  <si>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</si>
  <si>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</si>
  <si>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</si>
  <si>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</si>
  <si>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</si>
  <si>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</si>
  <si>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</si>
  <si>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</si>
  <si>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</si>
  <si>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中文 Chinese</t>
  </si>
  <si>
    <t>均源實業股份有限公司</t>
    <phoneticPr fontId="130"/>
  </si>
  <si>
    <t>龔永聰</t>
    <phoneticPr fontId="130"/>
  </si>
  <si>
    <t>陳慶福</t>
    <phoneticPr fontId="130"/>
  </si>
  <si>
    <t>總經理</t>
    <phoneticPr fontId="130"/>
  </si>
  <si>
    <t>03-3527941-3</t>
    <phoneticPr fontId="130"/>
  </si>
  <si>
    <t>unmeinco@ms43.hinet.net</t>
    <phoneticPr fontId="130"/>
  </si>
  <si>
    <t>UF800A</t>
    <phoneticPr fontId="131" type="noConversion"/>
  </si>
  <si>
    <t>電解純錫錠</t>
    <phoneticPr fontId="84" type="noConversion"/>
  </si>
  <si>
    <t>電解純錫板</t>
    <phoneticPr fontId="1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</si>
</sst>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3">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color rgb="FFFF0000"/>
      <name val="ＭＳ Ｐゴシック"/>
    </font>
    <font>
      <sz val="11"/>
      <name val="ＭＳ Ｐゴシック"/>
    </font>
    <font>
      <sz val="11"/>
      <color rgb="FFFF0000"/>
      <name val="맑은 고딕"/>
      <family val="2"/>
      <charset val="129"/>
    </font>
    <font>
      <sz val="11"/>
      <name val="맑은 고딕"/>
      <family val="2"/>
      <charset val="129"/>
    </font>
    <font>
      <sz val="6"/>
      <name val="新細明體"/>
      <family val="1"/>
      <charset val="136"/>
    </font>
    <font>
      <sz val="9"/>
      <name val="新細明體"/>
      <family val="1"/>
      <charset val="136"/>
    </font>
    <font>
      <sz val="12"/>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32"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32" fillId="45" borderId="20" xfId="0" applyFont="1" applyFill="1" applyBorder="1" applyAlignment="1" applyProtection="1">
      <alignment horizontal="left" vertical="center" wrapText="1"/>
      <protection locked="0"/>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unmeinco@ms43.hinet.net" TargetMode="External"/><Relationship Id="rId1" Type="http://schemas.openxmlformats.org/officeDocument/2006/relationships/hyperlink" Target="mailto:unmeinco@ms43.hinet.ne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5">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40">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0">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0">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450000000000003"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45"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90">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105">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75">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0">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65">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0">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0">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5">
      <c r="A35" s="228"/>
      <c r="B35" s="179"/>
    </row>
    <row r="36" spans="1:2" ht="68.45" customHeight="1">
      <c r="A36" s="219" t="str">
        <f ca="1">OFFSET(L!$C$1,MATCH("Instructions"&amp;ADDRESS(ROW(),COLUMN(),4),L!$A:$A,0)-1,SL,,)</f>
        <v>问题 A – G 回答说明（113 - 137 行）。如果为指定矿产回答问题 1 和 2 的答复为“是”，则必须回答问题 A 到 G。
仅以英文提供答复。</v>
      </c>
      <c r="B36" s="179"/>
    </row>
    <row r="37" spans="1:2" ht="90">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5">
      <c r="A38" s="93" t="str">
        <f ca="1">OFFSET(L!$C$1,MATCH("Instructions"&amp;ADDRESS(ROW(),COLUMN(),4),L!$A:$A,0)-1,SL,,)</f>
        <v>A. 此申报是为披露公司是否具有可公开查阅的负责任矿物采购政策。以“是”或“否”来答复此问题。</v>
      </c>
      <c r="B38" s="179"/>
    </row>
    <row r="39" spans="1:2" ht="30">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0">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0">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0">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35">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0">
      <c r="A44" s="93" t="str">
        <f ca="1">OFFSET(L!$C$1,MATCH("Instructions"&amp;ADDRESS(ROW(),COLUMN(),4),L!$A:$A,0)-1,SL,,)</f>
        <v>G. 此问题是要披露公司的审核流程是否
包括纠正措施管理。以“是”或“否”来答复此问题。须在问题备注字段记录备注。此栏必须填写。</v>
      </c>
      <c r="B44" s="179"/>
    </row>
    <row r="45" spans="1:2" ht="15.95" customHeight="1">
      <c r="A45" s="218"/>
      <c r="B45" s="179"/>
    </row>
    <row r="46" spans="1:2" ht="45">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1.95"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0">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5">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5">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5">
      <c r="A54" s="93" t="str">
        <f ca="1">OFFSET(L!$C$1,MATCH("Instructions"&amp;ADDRESS(ROW(),COLUMN(),4),L!$A:$A,0)-1,SL,,)</f>
        <v xml:space="preserve">7. 冶炼厂识别号码 -  F 列包括所有的
冶炼厂识别号码。如果在 C 列中选出冶炼厂
名称，此栏会自动填入。 </v>
      </c>
      <c r="B54" s="179"/>
    </row>
    <row r="55" spans="1:2" ht="35.450000000000003" customHeight="1">
      <c r="A55" s="93" t="str">
        <f ca="1">OFFSET(L!$C$1,MATCH("Instructions"&amp;ADDRESS(ROW(),COLUMN(),4),L!$A:$A,0)-1,SL,,)</f>
        <v>8. 冶炼厂所在街道 - 提供冶炼厂所在街道的名称。</v>
      </c>
      <c r="B55" s="179"/>
    </row>
    <row r="56" spans="1:2" ht="15">
      <c r="A56" s="93" t="str">
        <f ca="1">OFFSET(L!$C$1,MATCH("Instructions"&amp;ADDRESS(ROW(),COLUMN(),4),L!$A:$A,0)-1,SL,,)</f>
        <v>9. 冶炼厂所在城市 - 提供冶炼厂所在城市的名称。</v>
      </c>
      <c r="B56" s="179"/>
    </row>
    <row r="57" spans="1:2" ht="33.950000000000003" customHeight="1">
      <c r="A57" s="93" t="str">
        <f ca="1">OFFSET(L!$C$1,MATCH("Instructions"&amp;ADDRESS(ROW(),COLUMN(),4),L!$A:$A,0)-1,SL,,)</f>
        <v>10. 冶炼厂地点： 州/省（如适用）- 提供冶炼厂所在的州/省。</v>
      </c>
      <c r="B57" s="179"/>
    </row>
    <row r="58" spans="1:2" ht="105">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0">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5">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5">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5">
      <c r="A63" s="93" t="str">
        <f ca="1">OFFSET(L!$C$1,MATCH("Instructions"&amp;ADDRESS(ROW(),COLUMN(),4),L!$A:$A,0)-1,SL,,)</f>
        <v>16. 注释 - 用自由的格式的文字栏来输入
任何有关冶炼厂的意见。例如：冶炼厂正在被
YYY公司收购</v>
      </c>
      <c r="B63" s="179"/>
    </row>
    <row r="64" spans="1:2" ht="15">
      <c r="A64" s="218"/>
      <c r="B64" s="179"/>
    </row>
    <row r="65" spans="1:2" ht="15">
      <c r="A65" s="219" t="str">
        <f ca="1">OFFSET(L!$C$1,MATCH("Instructions"&amp;ADDRESS(ROW(),COLUMN(),4),L!$A:$A,0)-1,SL,,)</f>
        <v>矿厂列表选项卡的填写说明。请仅以英文作答。</v>
      </c>
      <c r="B65" s="179"/>
    </row>
    <row r="66" spans="1:2" ht="15">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5">
      <c r="A67" s="93" t="str">
        <f ca="1">OFFSET(L!$C$1,MATCH("Instructions"&amp;ADDRESS(ROW(),COLUMN(),4),L!$A:$A,0)-1,SL,,)</f>
        <v>2. 从该矿厂采购的冶炼厂的名称 - 请尽可能填写从所列矿厂或矿场采购的冶炼厂的名称。</v>
      </c>
      <c r="B67" s="179"/>
    </row>
    <row r="68" spans="1:2" ht="15">
      <c r="A68" s="93" t="str">
        <f ca="1">OFFSET(L!$C$1,MATCH("Instructions"&amp;ADDRESS(ROW(),COLUMN(),4),L!$A:$A,0)-1,SL,,)</f>
        <v>3. 矿厂名称 - 提供矿厂的名称。</v>
      </c>
      <c r="B68" s="179"/>
    </row>
    <row r="69" spans="1:2" ht="30">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5">
      <c r="A70" s="93" t="str">
        <f ca="1">OFFSET(L!$C$1,MATCH("Instructions"&amp;ADDRESS(ROW(),COLUMN(),4),L!$A:$A,0)-1,SL,,)</f>
        <v>5. 矿厂识别号颁发者 - 这是 D 栏中输入的矿厂识别号的颁发者。</v>
      </c>
      <c r="B70" s="179"/>
    </row>
    <row r="71" spans="1:2" ht="15">
      <c r="A71" s="93" t="str">
        <f ca="1">OFFSET(L!$C$1,MATCH("Instructions"&amp;ADDRESS(ROW(),COLUMN(),4),L!$A:$A,0)-1,SL,,)</f>
        <v>6. 矿厂识别号颁发者 - 这是 D 栏中输入的矿厂识别号的颁发者。</v>
      </c>
      <c r="B71" s="179"/>
    </row>
    <row r="72" spans="1:2" ht="15">
      <c r="A72" s="93" t="str">
        <f ca="1">OFFSET(L!$C$1,MATCH("Instructions"&amp;ADDRESS(ROW(),COLUMN(),4),L!$A:$A,0)-1,SL,,)</f>
        <v>7. 矿厂所在街道 - 提供矿厂所在街道的名称。</v>
      </c>
      <c r="B72" s="179"/>
    </row>
    <row r="73" spans="1:2" ht="15">
      <c r="A73" s="93" t="str">
        <f ca="1">OFFSET(L!$C$1,MATCH("Instructions"&amp;ADDRESS(ROW(),COLUMN(),4),L!$A:$A,0)-1,SL,,)</f>
        <v>8. 矿厂所在城市 - 提供矿厂所在城市的名称。</v>
      </c>
      <c r="B73" s="179"/>
    </row>
    <row r="74" spans="1:2" ht="15">
      <c r="A74" s="93" t="str">
        <f ca="1">OFFSET(L!$C$1,MATCH("Instructions"&amp;ADDRESS(ROW(),COLUMN(),4),L!$A:$A,0)-1,SL,,)</f>
        <v>9. 矿厂地点：州/省（如适用）- 提供矿厂所在的州/省。</v>
      </c>
      <c r="B74" s="179"/>
    </row>
    <row r="75" spans="1:2" ht="60">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5">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0">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5">
      <c r="A78" s="93" t="str">
        <f ca="1">OFFSET(L!$C$1,MATCH("Instructions"&amp;ADDRESS(ROW(),COLUMN(),4),L!$A:$A,0)-1,SL,,)</f>
        <v>13. 注释 - 无格式限制的文字栏，可输入有关矿厂的任何意见。例如：矿厂正在被 YYY 公司收购</v>
      </c>
      <c r="B78" s="179"/>
    </row>
    <row r="79" spans="1:2" ht="15">
      <c r="A79" s="218"/>
      <c r="B79" s="179"/>
    </row>
    <row r="80" spans="1:2" ht="75">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5">
      <c r="A81" s="218"/>
      <c r="B81" s="179"/>
    </row>
    <row r="82" spans="1:2" ht="18" customHeight="1">
      <c r="A82" s="94" t="str">
        <f ca="1">OFFSET(L!$C$1,MATCH("Instructions"&amp;ADDRESS(ROW(),COLUMN(),4),L!$A:$A,0)-1,SL,,)</f>
        <v>条款和条件
如有异议，以英文版扩展矿产报告模板为准。</v>
      </c>
      <c r="B82" s="179"/>
    </row>
    <row r="83" spans="1:2" ht="60">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0">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45">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105">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0">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5">
      <c r="A88" s="94" t="str">
        <f ca="1">OFFSET(L!$C$1,MATCH("Instructions"&amp;ADDRESS(ROW(),COLUMN(),4),L!$A:$A,0)-1,SL,,)</f>
        <v>访问和使用此目录或任何工具以及考虑此目录和任何工具时，即表示该用户同意上述条款。</v>
      </c>
      <c r="B88" s="179"/>
    </row>
    <row r="89" spans="1:2" ht="15">
      <c r="A89" s="93" t="str">
        <f ca="1">OFFSET(L!$C$1,MATCH("General"&amp;"Cpy",L!$A:$A,0)-1,SL,,)</f>
        <v>© 2025 负责任矿物计划。保留所有权利。</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5">
      <c r="A265" s="126" t="str">
        <f t="shared" si="11"/>
        <v>CheckerJ45</v>
      </c>
      <c r="B265" s="126" t="s">
        <v>1154</v>
      </c>
      <c r="C265" s="126" t="s">
        <v>18953</v>
      </c>
      <c r="D265" s="246"/>
      <c r="E265" s="247"/>
      <c r="F265" s="253"/>
      <c r="G265" s="251"/>
      <c r="H265" s="276"/>
      <c r="I265" s="126"/>
    </row>
    <row r="266" spans="1:9" ht="15.75">
      <c r="A266" s="126" t="str">
        <f t="shared" si="11"/>
        <v>CheckerJ46</v>
      </c>
      <c r="B266" s="126" t="s">
        <v>1154</v>
      </c>
      <c r="C266" s="126" t="s">
        <v>18954</v>
      </c>
      <c r="D266" s="246"/>
      <c r="E266" s="247"/>
      <c r="F266" s="253"/>
      <c r="G266" s="251"/>
      <c r="H266" s="276"/>
      <c r="I266" s="126"/>
    </row>
    <row r="267" spans="1:9" ht="15.75">
      <c r="A267" s="126" t="str">
        <f t="shared" si="11"/>
        <v>CheckerJ47</v>
      </c>
      <c r="B267" s="126" t="s">
        <v>1154</v>
      </c>
      <c r="C267" s="126" t="s">
        <v>18955</v>
      </c>
      <c r="D267" s="246"/>
      <c r="E267" s="247"/>
      <c r="F267" s="253"/>
      <c r="G267" s="251"/>
      <c r="H267" s="276"/>
      <c r="I267" s="126"/>
    </row>
    <row r="268" spans="1:9" ht="15.7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5">
      <c r="A275" s="126" t="str">
        <f t="shared" si="11"/>
        <v>CheckerJ56</v>
      </c>
      <c r="B275" s="126" t="s">
        <v>1154</v>
      </c>
      <c r="C275" s="126" t="s">
        <v>18963</v>
      </c>
      <c r="D275" s="246"/>
      <c r="E275" s="247"/>
      <c r="F275" s="253"/>
      <c r="G275" s="251"/>
      <c r="H275" s="276"/>
      <c r="I275" s="126"/>
    </row>
    <row r="276" spans="1:9" ht="15.75">
      <c r="A276" s="126" t="str">
        <f t="shared" si="11"/>
        <v>CheckerJ57</v>
      </c>
      <c r="B276" s="126" t="s">
        <v>1154</v>
      </c>
      <c r="C276" s="126" t="s">
        <v>18964</v>
      </c>
      <c r="D276" s="246"/>
      <c r="E276" s="247"/>
      <c r="F276" s="253"/>
      <c r="G276" s="251"/>
      <c r="H276" s="276"/>
      <c r="I276" s="126"/>
    </row>
    <row r="277" spans="1:9" ht="15.75">
      <c r="A277" s="126" t="str">
        <f t="shared" si="11"/>
        <v>CheckerJ58</v>
      </c>
      <c r="B277" s="126" t="s">
        <v>1154</v>
      </c>
      <c r="C277" s="126" t="s">
        <v>18965</v>
      </c>
      <c r="D277" s="246"/>
      <c r="E277" s="247"/>
      <c r="F277" s="253"/>
      <c r="G277" s="251"/>
      <c r="H277" s="276"/>
      <c r="I277" s="126"/>
    </row>
    <row r="278" spans="1:9" ht="15.7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5">
      <c r="A285" s="126" t="str">
        <f t="shared" si="12"/>
        <v>CheckerJ67</v>
      </c>
      <c r="B285" s="126" t="s">
        <v>1154</v>
      </c>
      <c r="C285" s="126" t="s">
        <v>18973</v>
      </c>
      <c r="G285" s="311"/>
      <c r="H285" s="276"/>
      <c r="I285" s="126"/>
    </row>
    <row r="286" spans="1:9" ht="15.7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5">
      <c r="A318" s="126" t="str">
        <f t="shared" si="12"/>
        <v>CheckerJ104</v>
      </c>
      <c r="B318" s="126" t="s">
        <v>1154</v>
      </c>
      <c r="C318" s="126" t="s">
        <v>19014</v>
      </c>
      <c r="D318" s="246"/>
      <c r="E318" s="247"/>
      <c r="F318" s="253"/>
      <c r="G318" s="310"/>
      <c r="H318" s="276"/>
      <c r="I318" s="126"/>
    </row>
    <row r="319" spans="1:9" ht="15.75">
      <c r="A319" s="126" t="str">
        <f t="shared" si="12"/>
        <v>CheckerJ105</v>
      </c>
      <c r="B319" s="126" t="s">
        <v>1154</v>
      </c>
      <c r="C319" s="126" t="s">
        <v>19015</v>
      </c>
      <c r="D319" s="246"/>
      <c r="E319" s="247"/>
      <c r="F319" s="253"/>
      <c r="G319" s="310"/>
      <c r="H319" s="276"/>
      <c r="I319" s="126"/>
    </row>
    <row r="320" spans="1:9" ht="15.75">
      <c r="A320" s="126" t="str">
        <f t="shared" si="12"/>
        <v>CheckerJ106</v>
      </c>
      <c r="B320" s="126" t="s">
        <v>1154</v>
      </c>
      <c r="C320" s="126" t="s">
        <v>19016</v>
      </c>
      <c r="D320" s="246"/>
      <c r="E320" s="247"/>
      <c r="F320" s="253"/>
      <c r="G320" s="310"/>
      <c r="H320" s="276"/>
      <c r="I320" s="126"/>
    </row>
    <row r="321" spans="1:9" ht="15.7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D99F807-3989-40D4-98C5-E449DFCE74CB}"/>
    </customSheetView>
    <customSheetView guid="{C59130F4-2E03-5E48-94CE-6E4A0484DB9E}" showAutoFilter="1">
      <selection activeCell="E4" sqref="E4"/>
      <pageMargins left="0" right="0" top="0" bottom="0" header="0" footer="0"/>
      <pageSetup paperSize="9" orientation="portrait"/>
      <headerFooter alignWithMargins="0"/>
      <autoFilter ref="B1:N1" xr:uid="{DE173D1C-0608-4614-BD19-1B8E3E73C1F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67591727-BD33-4FEB-9AF8-5E59E601EFBA}"/>
    </customSheetView>
    <customSheetView guid="{C59130F4-2E03-5E48-94CE-6E4A0484DB9E}" showAutoFilter="1">
      <selection activeCell="C1" sqref="C1:D65536"/>
      <pageMargins left="0" right="0" top="0" bottom="0" header="0" footer="0"/>
      <pageSetup orientation="portrait"/>
      <headerFooter alignWithMargins="0"/>
      <autoFilter ref="B1:C1" xr:uid="{D6E8CD11-B066-4320-AD2E-E20EC9CBA59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56.25">
      <c r="A14" s="387"/>
      <c r="B14" s="224">
        <v>1.01</v>
      </c>
      <c r="C14" s="225" t="s">
        <v>12</v>
      </c>
      <c r="D14" s="226">
        <v>44523</v>
      </c>
      <c r="E14" s="225" t="s">
        <v>12183</v>
      </c>
      <c r="F14" s="227" t="s">
        <v>12191</v>
      </c>
      <c r="G14" s="24"/>
    </row>
    <row r="15" spans="1:7" ht="56.2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负责任矿物计划。保留所有权利。</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项目</v>
      </c>
      <c r="C2" s="177" t="str">
        <f ca="1">OFFSET(L!$C$1,MATCH("Definitions"&amp;ADDRESS(ROW(),COLUMN(),4),L!$A:$A,0)-1,SL,,)</f>
        <v>定义</v>
      </c>
      <c r="D2" s="397"/>
      <c r="E2" s="178"/>
    </row>
    <row r="3" spans="1:8" ht="30">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397"/>
      <c r="E3" s="179"/>
    </row>
    <row r="4" spans="1:8" ht="60">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397"/>
      <c r="E4" s="179" t="s">
        <v>13</v>
      </c>
    </row>
    <row r="5" spans="1:8" ht="75">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7"/>
      <c r="E5" s="179"/>
    </row>
    <row r="6" spans="1:8" ht="30">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7"/>
      <c r="E6" s="179"/>
    </row>
    <row r="7" spans="1:8" ht="135">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7"/>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7"/>
      <c r="E8" s="179"/>
    </row>
    <row r="9" spans="1:8" ht="45">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7"/>
      <c r="E9" s="179" t="s">
        <v>15</v>
      </c>
    </row>
    <row r="10" spans="1:8" ht="75">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397"/>
      <c r="E10" s="179" t="s">
        <v>16</v>
      </c>
    </row>
    <row r="11" spans="1:8" ht="45">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7"/>
      <c r="E11" s="179" t="s">
        <v>15</v>
      </c>
      <c r="H11" s="156">
        <v>14</v>
      </c>
    </row>
    <row r="12" spans="1:8" ht="15">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397"/>
      <c r="E12" s="179"/>
    </row>
    <row r="13" spans="1:8" ht="45">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7"/>
      <c r="E13" s="179"/>
    </row>
    <row r="14" spans="1:8" ht="60">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7"/>
      <c r="E14" s="179"/>
    </row>
    <row r="15" spans="1:8" ht="15">
      <c r="A15" s="176"/>
      <c r="B15" s="177" t="str">
        <f ca="1">OFFSET(L!$C$1,MATCH("Definitions"&amp;ADDRESS(ROW(),COLUMN(),4),L!$A:$A,0)-1,SL,,)</f>
        <v>云母（天然）</v>
      </c>
      <c r="C15" s="177" t="str">
        <f ca="1">OFFSET(L!$C$1,MATCH("Definitions"&amp;ADDRESS(ROW(),COLUMN(),4),L!$A:$A,0)-1,SL,,)</f>
        <v>天然云母是开采出或自然形成的矿物，如白云母或金云母。</v>
      </c>
      <c r="D15" s="397"/>
      <c r="E15" s="179"/>
    </row>
    <row r="16" spans="1:8" ht="45">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397"/>
      <c r="E16" s="179" t="s">
        <v>15</v>
      </c>
    </row>
    <row r="17" spans="1:5" ht="45">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7"/>
      <c r="E17" s="179"/>
    </row>
    <row r="18" spans="1:5" ht="30">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7"/>
      <c r="E18" s="179"/>
    </row>
    <row r="19" spans="1:5" ht="45">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397"/>
      <c r="E19" s="179"/>
    </row>
    <row r="20" spans="1:5" ht="15">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397"/>
      <c r="E20" s="179"/>
    </row>
    <row r="21" spans="1:5" ht="75">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397"/>
      <c r="E21" s="179" t="s">
        <v>15</v>
      </c>
    </row>
    <row r="22" spans="1:5" ht="75">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397"/>
      <c r="E22" s="179" t="s">
        <v>16</v>
      </c>
    </row>
    <row r="23" spans="1:5" ht="45">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7"/>
      <c r="E23" s="179"/>
    </row>
    <row r="24" spans="1:5" ht="105">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7"/>
      <c r="E24" s="179" t="s">
        <v>15</v>
      </c>
    </row>
    <row r="25" spans="1:5" ht="135">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7"/>
      <c r="E25" s="179" t="s">
        <v>13</v>
      </c>
    </row>
    <row r="26" spans="1:5" ht="45">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7"/>
      <c r="E26" s="179"/>
    </row>
    <row r="27" spans="1:5" ht="30">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7"/>
      <c r="E27" s="179"/>
    </row>
    <row r="28" spans="1:5" ht="15">
      <c r="A28" s="176"/>
      <c r="B28" s="399" t="str">
        <f ca="1">OFFSET(L!$C$1,MATCH("Definitions"&amp;ADDRESS(ROW(),COLUMN(),4),L!$A:$A,0)-1,SL,,)</f>
        <v>* 请查阅 EMRT 填写指南，了解更多关于本矿产主要和次要来源的详情。</v>
      </c>
      <c r="C28" s="399"/>
      <c r="D28" s="397"/>
      <c r="E28" s="179"/>
    </row>
    <row r="29" spans="1:5" ht="15">
      <c r="A29" s="176"/>
      <c r="B29" s="396" t="str">
        <f ca="1">OFFSET(L!$C$1,MATCH("General"&amp;"Cpy",L!$A:$A,0)-1,SL,,)</f>
        <v>© 2025 负责任矿物计划。保留所有权利。</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80" zoomScaleNormal="80" workbookViewId="0">
      <selection activeCell="F26" sqref="F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扩展矿物报告模版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20051</v>
      </c>
      <c r="E3" s="442"/>
      <c r="F3" s="443"/>
      <c r="G3" s="443"/>
      <c r="H3" s="443"/>
      <c r="I3" s="443"/>
      <c r="J3" s="190" t="s">
        <v>19342</v>
      </c>
      <c r="K3" s="29"/>
      <c r="L3" s="102"/>
      <c r="P3" s="38">
        <f>MATCH($D$3,LN,0)</f>
        <v>2</v>
      </c>
    </row>
    <row r="4" spans="1:34" ht="15.75">
      <c r="A4" s="27"/>
      <c r="B4" s="415" t="str">
        <f ca="1">OFFSET(L!$C$1,MATCH("Declaration"&amp;ADDRESS(ROW(),COLUMN(),4),L!$A:$A,0)-1,SL,,)</f>
        <v>本文件旨在收集产品中使用的特定原材料（特别是钴或天然云母）的采购信息。</v>
      </c>
      <c r="C4" s="415"/>
      <c r="D4" s="415"/>
      <c r="E4" s="415"/>
      <c r="F4" s="415"/>
      <c r="G4" s="415"/>
      <c r="H4" s="415"/>
      <c r="I4" s="419" t="str">
        <f ca="1">OFFSET(L!$C$1,MATCH("Declaration"&amp;ADDRESS(ROW(),COLUMN(),4),L!$A:$A,0)-1,SL,,)</f>
        <v>链接至条款和条件</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必填字段标记以星号 (*)。参考说明选项卡，获取关于如何答复每个问题的指南。</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公司信息</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公司名称（*）：</v>
      </c>
      <c r="C8" s="66"/>
      <c r="D8" s="409" t="s">
        <v>20052</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5">
      <c r="A9" s="31"/>
      <c r="B9" s="65" t="str">
        <f ca="1">OFFSET(L!$C$1,MATCH("Declaration"&amp;ADDRESS(ROW(),COLUMN(),4),L!$A:$A,0)-1,SL,,)</f>
        <v>申报范围或种类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范围描述：</v>
      </c>
      <c r="C10" s="112"/>
      <c r="D10" s="416" t="s">
        <v>20059</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选择贵公司的矿产申报范围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地址：</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5">
      <c r="A20" s="31"/>
      <c r="B20" s="33" t="str">
        <f ca="1">OFFSET(L!$C$1,MATCH("Declaration"&amp;ADDRESS(ROW(),COLUMN(),4),L!$A:$A,0)-1,SL,,)</f>
        <v>联系人电邮地址 (*):</v>
      </c>
      <c r="C20" s="67"/>
      <c r="D20" s="434" t="s">
        <v>20057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7"/>
      <c r="D21" s="412" t="s">
        <v>20056</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7"/>
      <c r="D22" s="412" t="s">
        <v>20054</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授权人职务:</v>
      </c>
      <c r="C23" s="67"/>
      <c r="D23" s="412" t="s">
        <v>20055</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授权人电邮地址 (*):</v>
      </c>
      <c r="C24" s="67"/>
      <c r="D24" s="434" t="s">
        <v>20057</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4"/>
      <c r="D25" s="412" t="s">
        <v>20056</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8"/>
      <c r="D26" s="440">
        <v>45782</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根据上述指明的申报范围回答下列问题 1 - 7</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48" t="str">
        <f ca="1">OFFSET(L!$C$1,MATCH("Declaration"&amp;ADDRESS(ROW(),COLUMN(),4),L!$A:$A,0)-1,SL,,)</f>
        <v>回答</v>
      </c>
      <c r="E29" s="448"/>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22</v>
      </c>
      <c r="E31" s="438"/>
      <c r="F31" s="8"/>
      <c r="G31" s="400"/>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22</v>
      </c>
      <c r="E35" s="438"/>
      <c r="F35" s="8"/>
      <c r="G35" s="400"/>
      <c r="H35" s="401"/>
      <c r="I35" s="401"/>
      <c r="J35" s="402"/>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39" t="str">
        <f ca="1">D29</f>
        <v>回答</v>
      </c>
      <c r="E41" s="439"/>
      <c r="F41" s="14"/>
      <c r="G41" s="37" t="str">
        <f ca="1">G29</f>
        <v>注释</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Copper</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 xml:space="preserve">3) 贵公司供应链中是否有冶炼厂或加工厂从受冲突影响和高风险地区采购指定矿产？ （《经合组织尽职调查指南》，参见定义选项卡） </v>
      </c>
      <c r="C53" s="6"/>
      <c r="D53" s="439" t="str">
        <f ca="1">D29</f>
        <v>回答</v>
      </c>
      <c r="E53" s="439"/>
      <c r="F53" s="14"/>
      <c r="G53" s="37" t="str">
        <f ca="1">G29</f>
        <v>注释</v>
      </c>
      <c r="H53" s="444"/>
      <c r="I53" s="444"/>
      <c r="J53" s="444"/>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 xml:space="preserve">4) 是否 100% 的指定矿产来自回收料或
报废料资源？ </v>
      </c>
      <c r="C65" s="6"/>
      <c r="D65" s="439" t="str">
        <f ca="1">D29</f>
        <v>回答</v>
      </c>
      <c r="E65" s="439"/>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39" t="str">
        <f ca="1">D29</f>
        <v>回答</v>
      </c>
      <c r="E77" s="439"/>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您是否识别出为贵公司的供应链供应指定矿产的所有冶炼厂或加工厂？</v>
      </c>
      <c r="C89" s="6"/>
      <c r="D89" s="439" t="str">
        <f ca="1">D29</f>
        <v>回答</v>
      </c>
      <c r="E89" s="439"/>
      <c r="F89" s="14"/>
      <c r="G89" s="37" t="str">
        <f ca="1">G29</f>
        <v>注释</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39" t="str">
        <f ca="1">D29</f>
        <v>回答</v>
      </c>
      <c r="E101" s="439"/>
      <c r="F101" s="14"/>
      <c r="G101" s="37" t="str">
        <f ca="1">G29</f>
        <v>注释</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从公司层面来回答以下问题</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1"/>
      <c r="D114" s="448" t="str">
        <f ca="1">D29</f>
        <v>回答</v>
      </c>
      <c r="E114" s="448"/>
      <c r="F114" s="46"/>
      <c r="G114" s="448" t="str">
        <f ca="1">G29</f>
        <v>注释</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37"/>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37"/>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37"/>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62"/>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37"/>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贵公司的审核流程是否包括纠错行动管理？ 
</v>
      </c>
      <c r="C137" s="50"/>
      <c r="D137" s="437"/>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负责任矿物计划。保留所有权利。</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D1ECCDD-747A-4173-B2CA-6AA46EAE3EF6}"/>
    <hyperlink ref="D24" r:id="rId2" xr:uid="{2B6C65D5-09F5-4F44-BD82-D22F8FFBAE1F}"/>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65" t="str">
        <f ca="1">OFFSET(L!$C$1,MATCH("Smelter List"&amp;ADDRESS(ROW(),COLUMN(),4),L!$A:$A,0)-1,SL,,)</f>
        <v>链接至“RMAP 合规冶炼厂目录”</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7"/>
      <c r="D3" s="467"/>
      <c r="E3" s="467"/>
      <c r="F3" s="165"/>
      <c r="G3" s="468" t="str">
        <f ca="1">OFFSET(L!$C$1,MATCH("General"&amp;"Cpy",L!$A:$A,0)-1,SL,,)</f>
        <v>© 2025 负责任矿物计划。保留所有权利。</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4" activePane="bottomRight" state="frozen"/>
      <selection pane="topRight" activeCell="B24" sqref="B24:J24"/>
      <selection pane="bottomLeft" activeCell="B24" sqref="B24:J24"/>
      <selection pane="bottomRight" activeCell="B126" sqref="B126"/>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在提交报告给客户检查本报告红色提示内容前， 请确保所有必填栏目已填写完成。</v>
      </c>
      <c r="B1" s="471"/>
      <c r="C1" s="471"/>
      <c r="D1" s="108" t="str">
        <f ca="1">OFFSET(L!$C$1,MATCH("Checker"&amp;ADDRESS(ROW(),COLUMN(),4),L!$A:$A,0)-1,SL,,)</f>
        <v>待完成的必填栏目</v>
      </c>
      <c r="E1" s="16" t="s">
        <v>18</v>
      </c>
    </row>
    <row r="2" spans="1:10" ht="16.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均源實業股份有限公司</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A. Company</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1.95" customHeight="1">
      <c r="A6" s="80" t="str">
        <f ca="1">Declaration!B10</f>
        <v>范围描述：</v>
      </c>
      <c r="B6" s="79" t="str">
        <f>Declaration!D10</f>
        <v>電解純錫錠</v>
      </c>
      <c r="C6" s="79" t="str">
        <f t="shared" ca="1" si="0"/>
        <v>填写</v>
      </c>
      <c r="D6" s="85" t="str">
        <f>IF(H6=1,"Click here to provide a Description of Scope","")</f>
        <v/>
      </c>
      <c r="E6" s="16" t="s">
        <v>15</v>
      </c>
      <c r="F6" s="84">
        <f>IF(OR(B5=Declaration!P9,B5=Declaration!Q9,B5=0),0,1)</f>
        <v>0</v>
      </c>
      <c r="G6" s="62">
        <f t="shared" si="1"/>
        <v>0</v>
      </c>
      <c r="H6" s="63">
        <f t="shared" si="2"/>
        <v>0</v>
      </c>
      <c r="I6" s="131" t="str">
        <f ca="1">OFFSET(L!$C$1,MATCH("Checker"&amp;"Comp",L!$A:$A,0)-1,SL,,)</f>
        <v>填写</v>
      </c>
      <c r="J6" s="15" t="str">
        <f ca="1">OFFSET(L!$C$1,MATCH("Checker"&amp;ADDRESS(ROW(),COLUMN(),4),L!$A:$A,0)-1,SL,,)</f>
        <v>在“申报”选项卡 D10 单元格中提供范围说明</v>
      </c>
    </row>
    <row r="7" spans="1:10" ht="21.95"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联系人姓名 (*):</v>
      </c>
      <c r="B9" s="356" t="str">
        <f>Declaration!D19</f>
        <v>龔永聰</v>
      </c>
      <c r="C9" s="136" t="str">
        <f t="shared" ca="1" si="0"/>
        <v>填写</v>
      </c>
      <c r="D9" s="317"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t="str">
        <f>Declaration!D20</f>
        <v>unmeinco@ms43.hinet.net</v>
      </c>
      <c r="C10" s="136" t="str">
        <f t="shared" ca="1" si="0"/>
        <v>填写</v>
      </c>
      <c r="D10" s="316"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03-3527941-3</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陳慶福</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25">
      <c r="A13" s="80" t="str">
        <f ca="1">Declaration!B24</f>
        <v>授权人电邮地址 (*):</v>
      </c>
      <c r="B13" s="81" t="str">
        <f>Declaration!D24</f>
        <v>unmeinco@ms43.hinet.net</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1.95" customHeight="1">
      <c r="A14" s="80"/>
      <c r="B14" s="79"/>
      <c r="C14" s="79"/>
      <c r="D14" s="85"/>
      <c r="E14" s="16" t="s">
        <v>15</v>
      </c>
      <c r="F14" s="83"/>
      <c r="G14" s="62"/>
      <c r="H14" s="63">
        <f>F14*G14</f>
        <v>0</v>
      </c>
      <c r="I14" s="131"/>
    </row>
    <row r="15" spans="1:10" ht="39">
      <c r="A15" s="80" t="str">
        <f ca="1">Declaration!B26</f>
        <v>授权日期 (*):</v>
      </c>
      <c r="B15" s="81">
        <f>Declaration!D26</f>
        <v>45782</v>
      </c>
      <c r="C15" s="79" t="str">
        <f t="shared" ca="1" si="3"/>
        <v>填写</v>
      </c>
      <c r="D15" s="316"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4.95" customHeight="1">
      <c r="A16" s="79" t="str">
        <f ca="1">Declaration!B29</f>
        <v>1) 是否在产品或生产流程中有意添加或使用任何指定矿产？ (*)</v>
      </c>
      <c r="B16" s="82"/>
      <c r="C16" s="82"/>
      <c r="D16" s="86"/>
      <c r="E16" s="16" t="s">
        <v>16</v>
      </c>
      <c r="F16" s="83"/>
      <c r="H16" s="15">
        <f t="shared" si="2"/>
        <v>0</v>
      </c>
    </row>
    <row r="17" spans="1:10" ht="24.95" customHeight="1">
      <c r="A17" s="80" t="str">
        <f>Declaration!B30</f>
        <v>Cobalt(*)</v>
      </c>
      <c r="B17" s="79" t="str">
        <f>Declaration!D30</f>
        <v>No</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4.95" customHeight="1">
      <c r="A18" s="80" t="str">
        <f>Declaration!B31</f>
        <v>Copper(*)</v>
      </c>
      <c r="B18" s="79" t="str">
        <f>Declaration!D31</f>
        <v>No</v>
      </c>
      <c r="C18" s="79" t="str">
        <f t="shared" ca="1" si="3"/>
        <v>填写</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4.95" customHeight="1">
      <c r="A19" s="80" t="str">
        <f>Declaration!B32</f>
        <v>Graphite(*)</v>
      </c>
      <c r="B19" s="79" t="str">
        <f>Declaration!D32</f>
        <v>No</v>
      </c>
      <c r="C19" s="79" t="str">
        <f t="shared" ca="1" si="3"/>
        <v>填写</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4.95" customHeight="1">
      <c r="A20" s="80" t="str">
        <f>Declaration!B33</f>
        <v>Lithium(*)</v>
      </c>
      <c r="B20" s="79" t="str">
        <f>Declaration!D33</f>
        <v>No</v>
      </c>
      <c r="C20" s="79" t="str">
        <f t="shared" ca="1" si="3"/>
        <v>填写</v>
      </c>
      <c r="D20" s="316" t="str">
        <f t="shared" si="8"/>
        <v/>
      </c>
      <c r="E20" s="16" t="s">
        <v>15</v>
      </c>
      <c r="F20" s="323">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4.95" customHeight="1">
      <c r="A21" s="80" t="str">
        <f>Declaration!B34</f>
        <v>Mica(*)</v>
      </c>
      <c r="B21" s="79" t="str">
        <f>Declaration!D34</f>
        <v>No</v>
      </c>
      <c r="C21" s="79" t="str">
        <f t="shared" ca="1" si="3"/>
        <v>填写</v>
      </c>
      <c r="D21" s="316" t="str">
        <f t="shared" si="8"/>
        <v/>
      </c>
      <c r="E21" s="16"/>
      <c r="F21" s="323">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4.95" customHeight="1">
      <c r="A22" s="80" t="str">
        <f>Declaration!B35</f>
        <v>Nickel(*)</v>
      </c>
      <c r="B22" s="79" t="str">
        <f>Declaration!D35</f>
        <v>No</v>
      </c>
      <c r="C22" s="79" t="str">
        <f t="shared" ca="1" si="3"/>
        <v>填写</v>
      </c>
      <c r="D22" s="316" t="str">
        <f t="shared" si="8"/>
        <v/>
      </c>
      <c r="E22" s="16"/>
      <c r="F22" s="323">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产品中是否还存有任何指定矿产？ (*)</v>
      </c>
      <c r="B27" s="82"/>
      <c r="C27" s="82"/>
      <c r="D27" s="86"/>
      <c r="E27" s="16" t="s">
        <v>15</v>
      </c>
      <c r="F27" s="83"/>
      <c r="J27" s="132"/>
    </row>
    <row r="28" spans="1:10" ht="39">
      <c r="A28" s="80" t="str">
        <f>Declaration!B42</f>
        <v>Cobalt</v>
      </c>
      <c r="B28" s="79">
        <f>Declaration!D42</f>
        <v>0</v>
      </c>
      <c r="C28" s="136" t="str">
        <f t="shared" ref="C28:C37" ca="1" si="9">IF(H28=1,J28,I28)</f>
        <v>填写</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f>Declaration!D43</f>
        <v>0</v>
      </c>
      <c r="C29" s="136" t="str">
        <f t="shared" ca="1" si="9"/>
        <v>填写</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80" t="str">
        <f>Declaration!B44</f>
        <v>Graphite</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80" t="str">
        <f>Declaration!B45</f>
        <v>Lithium</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80" t="str">
        <f>Declaration!B46</f>
        <v>Mica</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80" t="str">
        <f>Declaration!B47</f>
        <v>Nickel</v>
      </c>
      <c r="B33" s="79">
        <f>Declaration!D47</f>
        <v>0</v>
      </c>
      <c r="C33" s="136" t="str">
        <f t="shared" ca="1" si="9"/>
        <v>填写</v>
      </c>
      <c r="D33" s="316" t="str">
        <f t="shared" si="10"/>
        <v/>
      </c>
      <c r="E33" s="16"/>
      <c r="F33" s="84">
        <f t="shared" si="11"/>
        <v>0</v>
      </c>
      <c r="G33" s="62">
        <f t="shared" si="12"/>
        <v>1</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 xml:space="preserve">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f>Declaration!D54</f>
        <v>0</v>
      </c>
      <c r="C39" s="136" t="str">
        <f t="shared" ca="1" si="3"/>
        <v>填写</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f>Declaration!D55</f>
        <v>0</v>
      </c>
      <c r="C40" s="136" t="str">
        <f t="shared" ca="1" si="3"/>
        <v>填写</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80" t="str">
        <f>Declaration!B56</f>
        <v>Graphite</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80" t="str">
        <f>Declaration!B57</f>
        <v>Lithium</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80" t="str">
        <f>Declaration!B58</f>
        <v>Mica</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80" t="str">
        <f>Declaration!B59</f>
        <v>Nickel</v>
      </c>
      <c r="B44" s="79">
        <f>Declaration!D59</f>
        <v>0</v>
      </c>
      <c r="C44" s="136" t="str">
        <f t="shared" ca="1" si="3"/>
        <v>填写</v>
      </c>
      <c r="D44" s="318" t="str">
        <f t="shared" si="16"/>
        <v/>
      </c>
      <c r="E44" s="16"/>
      <c r="F44" s="84">
        <f t="shared" si="17"/>
        <v>0</v>
      </c>
      <c r="G44" s="62">
        <f t="shared" si="18"/>
        <v>1</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 xml:space="preserve">4) 是否 100% 的指定矿产来自回收料或
报废料资源？ </v>
      </c>
      <c r="B49" s="82"/>
      <c r="C49" s="82"/>
      <c r="D49" s="86"/>
      <c r="E49" s="16" t="s">
        <v>15</v>
      </c>
      <c r="F49" s="83"/>
      <c r="J49" s="132"/>
    </row>
    <row r="50" spans="1:10" ht="55.5" customHeight="1">
      <c r="A50" s="80" t="str">
        <f>Declaration!B66</f>
        <v>Cobalt</v>
      </c>
      <c r="B50" s="79">
        <f>Declaration!D66</f>
        <v>0</v>
      </c>
      <c r="C50" s="136" t="str">
        <f ca="1">IF(H50=1,J50,I50)</f>
        <v>填写</v>
      </c>
      <c r="D50" s="318" t="str">
        <f>IF(H50=1,"Click here to answer question 4 for specified mineral","")</f>
        <v/>
      </c>
      <c r="E50" s="16" t="s">
        <v>15</v>
      </c>
      <c r="F50" s="84">
        <f>F39</f>
        <v>0</v>
      </c>
      <c r="G50" s="62">
        <f>IF(B50=0,1,0)</f>
        <v>1</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f>Declaration!D67</f>
        <v>0</v>
      </c>
      <c r="C51" s="136" t="str">
        <f t="shared" ref="C51:C59" ca="1" si="20">IF(H51=1,J51,I51)</f>
        <v>填写</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f>Declaration!D71</f>
        <v>0</v>
      </c>
      <c r="C55" s="136" t="str">
        <f t="shared" ca="1" si="20"/>
        <v>填写</v>
      </c>
      <c r="D55" s="318" t="str">
        <f t="shared" si="21"/>
        <v/>
      </c>
      <c r="E55" s="16"/>
      <c r="F55" s="84">
        <f t="shared" si="22"/>
        <v>0</v>
      </c>
      <c r="G55" s="62">
        <f t="shared" si="23"/>
        <v>1</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百分之多少的相关供应商已对贵公司
的供应链调查提供答复？</v>
      </c>
      <c r="B60" s="82"/>
      <c r="C60" s="82"/>
      <c r="D60" s="86"/>
      <c r="E60" s="16" t="s">
        <v>15</v>
      </c>
      <c r="F60" s="83"/>
    </row>
    <row r="61" spans="1:10" ht="26.25">
      <c r="A61" s="80" t="str">
        <f>Declaration!B78</f>
        <v>Cobalt</v>
      </c>
      <c r="B61" s="79">
        <f>Declaration!D78</f>
        <v>0</v>
      </c>
      <c r="C61" s="136" t="str">
        <f t="shared" ca="1" si="3"/>
        <v>填写</v>
      </c>
      <c r="D61" s="319" t="str">
        <f>IF(H61=1,"Click here to answer question 5 for specified mineral","")</f>
        <v/>
      </c>
      <c r="E61" s="16" t="s">
        <v>18</v>
      </c>
      <c r="F61" s="84">
        <f>F50</f>
        <v>0</v>
      </c>
      <c r="G61" s="62">
        <f t="shared" si="14"/>
        <v>1</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25">
      <c r="A62" s="80" t="str">
        <f>Declaration!B79</f>
        <v>Copper</v>
      </c>
      <c r="B62" s="79">
        <f>Declaration!D79</f>
        <v>0</v>
      </c>
      <c r="C62" s="136" t="str">
        <f t="shared" ca="1" si="3"/>
        <v>填写</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5">
      <c r="A63" s="80" t="str">
        <f>Declaration!B80</f>
        <v>Graphite</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5">
      <c r="A64" s="80" t="str">
        <f>Declaration!B81</f>
        <v>Lithium</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5">
      <c r="A65" s="80" t="str">
        <f>Declaration!B82</f>
        <v>Mica</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5">
      <c r="A66" s="80" t="str">
        <f>Declaration!B83</f>
        <v>Nickel</v>
      </c>
      <c r="B66" s="79">
        <f>Declaration!D83</f>
        <v>0</v>
      </c>
      <c r="C66" s="136" t="str">
        <f t="shared" ca="1" si="3"/>
        <v>填写</v>
      </c>
      <c r="D66" s="319" t="str">
        <f t="shared" si="25"/>
        <v/>
      </c>
      <c r="E66" s="16"/>
      <c r="F66" s="84">
        <f t="shared" si="26"/>
        <v>0</v>
      </c>
      <c r="G66" s="62">
        <f t="shared" si="27"/>
        <v>1</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您是否识别出为贵公司的供应链供应指定矿产的所有冶炼厂或加工厂？</v>
      </c>
      <c r="B71" s="82"/>
      <c r="C71" s="82"/>
      <c r="D71" s="86"/>
      <c r="E71" s="16" t="s">
        <v>13</v>
      </c>
      <c r="F71" s="83"/>
    </row>
    <row r="72" spans="1:10" ht="51.75">
      <c r="A72" s="80" t="str">
        <f>Declaration!B90</f>
        <v>Cobalt</v>
      </c>
      <c r="B72" s="79">
        <f>Declaration!D90</f>
        <v>0</v>
      </c>
      <c r="C72" s="136" t="str">
        <f t="shared" ca="1" si="3"/>
        <v>填写</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80" t="str">
        <f>Declaration!B91</f>
        <v>Copper</v>
      </c>
      <c r="B73" s="79">
        <f>Declaration!D91</f>
        <v>0</v>
      </c>
      <c r="C73" s="136" t="str">
        <f t="shared" ref="C73:C81" ca="1" si="31">IF(H73=1,J73,I73)</f>
        <v>填写</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80" t="str">
        <f>Declaration!B92</f>
        <v>Graphite</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80" t="str">
        <f>Declaration!B93</f>
        <v>Lithium</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80" t="str">
        <f>Declaration!B94</f>
        <v>Mica</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80" t="str">
        <f>Declaration!B95</f>
        <v>Nickel</v>
      </c>
      <c r="B77" s="79">
        <f>Declaration!D95</f>
        <v>0</v>
      </c>
      <c r="C77" s="136" t="str">
        <f t="shared" ca="1" si="31"/>
        <v>填写</v>
      </c>
      <c r="D77" s="319" t="str">
        <f t="shared" si="32"/>
        <v/>
      </c>
      <c r="E77" s="16"/>
      <c r="F77" s="84">
        <f t="shared" si="33"/>
        <v>0</v>
      </c>
      <c r="G77" s="62">
        <f t="shared" si="34"/>
        <v>1</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贵公司收到的所有适用冶炼厂或加工厂信息是否已在此申报中报告？</v>
      </c>
      <c r="B82" s="82"/>
      <c r="C82" s="82"/>
      <c r="D82" s="86"/>
      <c r="E82" s="16" t="s">
        <v>16</v>
      </c>
      <c r="F82" s="83"/>
    </row>
    <row r="83" spans="1:10" ht="41.45" customHeight="1">
      <c r="A83" s="80" t="str">
        <f>Declaration!B102</f>
        <v>Cobalt</v>
      </c>
      <c r="B83" s="79">
        <f>Declaration!D102</f>
        <v>0</v>
      </c>
      <c r="C83" s="136" t="str">
        <f t="shared" ref="C83:C92" ca="1" si="36">IF(H83=1,J83,I83)</f>
        <v>填写</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80" t="str">
        <f>Declaration!B103</f>
        <v>Copper</v>
      </c>
      <c r="B84" s="79">
        <f>Declaration!D103</f>
        <v>0</v>
      </c>
      <c r="C84" s="136" t="str">
        <f t="shared" ca="1" si="36"/>
        <v>填写</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80" t="str">
        <f>Declaration!B104</f>
        <v>Graphite</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80" t="str">
        <f>Declaration!B105</f>
        <v>Lithium</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80" t="str">
        <f>Declaration!B106</f>
        <v>Mica</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80" t="str">
        <f>Declaration!B107</f>
        <v>Nickel</v>
      </c>
      <c r="B88" s="79">
        <f>Declaration!D107</f>
        <v>0</v>
      </c>
      <c r="C88" s="136" t="str">
        <f t="shared" ca="1" si="36"/>
        <v>填写</v>
      </c>
      <c r="D88" s="319" t="str">
        <f t="shared" si="39"/>
        <v/>
      </c>
      <c r="E88" s="16"/>
      <c r="F88" s="84">
        <f t="shared" si="40"/>
        <v>0</v>
      </c>
      <c r="G88" s="62">
        <f t="shared" si="41"/>
        <v>1</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f>Declaration!D115</f>
        <v>0</v>
      </c>
      <c r="C94" s="136" t="str">
        <f ca="1">IF(H94=1,J94,I94)</f>
        <v>填写</v>
      </c>
      <c r="D94" s="320" t="str">
        <f>IF(H94=1,"Click here to answer question (A)","")</f>
        <v/>
      </c>
      <c r="E94" s="16" t="s">
        <v>15</v>
      </c>
      <c r="F94" s="84">
        <f>IF(SUM(F$39:F$48)=0,0,1)</f>
        <v>0</v>
      </c>
      <c r="G94" s="62">
        <f t="shared" si="14"/>
        <v>1</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f>Declaration!D117</f>
        <v>0</v>
      </c>
      <c r="C95" s="136" t="str">
        <f ca="1">IF(H95=1,J95,I95)</f>
        <v>填写</v>
      </c>
      <c r="D95" s="321" t="str">
        <f>IF(H95=1,"Click here to answer question (B)","")</f>
        <v/>
      </c>
      <c r="E95" s="16" t="s">
        <v>15</v>
      </c>
      <c r="F95" s="84">
        <f t="shared" ref="F95:F111" si="43">F$94</f>
        <v>0</v>
      </c>
      <c r="G95" s="62">
        <f t="shared" si="14"/>
        <v>1</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9" t="s">
        <v>53</v>
      </c>
      <c r="B96" s="79">
        <f>Declaration!G117</f>
        <v>0</v>
      </c>
      <c r="C96" s="79" t="str">
        <f ca="1">IF(H96=1,J96,I96)</f>
        <v>填写</v>
      </c>
      <c r="D96" s="322" t="str">
        <f>IF(H96=1,"Click here to answer question (C)","")</f>
        <v/>
      </c>
      <c r="E96" s="16" t="s">
        <v>15</v>
      </c>
      <c r="F96" s="84">
        <f>IF(AND(F95=1,B95="Yes"),1,0)</f>
        <v>0</v>
      </c>
      <c r="G96" s="62">
        <f>IF(LEN(B96)&gt;1,0,1)</f>
        <v>1</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4.95"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填写</v>
      </c>
      <c r="D98" s="321" t="str">
        <f>IF(H98=1,"Click here to answer question (C)","")</f>
        <v/>
      </c>
      <c r="E98" s="16"/>
      <c r="F98" s="84">
        <f>F39</f>
        <v>0</v>
      </c>
      <c r="G98" s="62">
        <f t="shared" si="14"/>
        <v>1</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f>Declaration!D121</f>
        <v>0</v>
      </c>
      <c r="C99" s="136" t="str">
        <f t="shared" ca="1" si="44"/>
        <v>填写</v>
      </c>
      <c r="D99" s="321" t="str">
        <f>IF(H99=1,"Click here to answer question (C)","")</f>
        <v/>
      </c>
      <c r="E99" s="16"/>
      <c r="F99" s="84">
        <f t="shared" ref="F99:F103" si="45">F40</f>
        <v>0</v>
      </c>
      <c r="G99" s="62">
        <f t="shared" si="14"/>
        <v>1</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f>Declaration!D122</f>
        <v>0</v>
      </c>
      <c r="C100" s="136" t="str">
        <f t="shared" ca="1" si="44"/>
        <v>填写</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f>Declaration!D123</f>
        <v>0</v>
      </c>
      <c r="C101" s="136" t="str">
        <f t="shared" ca="1" si="44"/>
        <v>填写</v>
      </c>
      <c r="D101" s="321"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f>Declaration!D124</f>
        <v>0</v>
      </c>
      <c r="C102" s="136" t="str">
        <f t="shared" ca="1" si="44"/>
        <v>填写</v>
      </c>
      <c r="D102" s="321"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f>Declaration!D125</f>
        <v>0</v>
      </c>
      <c r="C103" s="136" t="str">
        <f t="shared" ca="1" si="44"/>
        <v>填写</v>
      </c>
      <c r="D103" s="321" t="str">
        <f t="shared" si="46"/>
        <v/>
      </c>
      <c r="E103" s="16"/>
      <c r="F103" s="84">
        <f t="shared" si="45"/>
        <v>0</v>
      </c>
      <c r="G103" s="62">
        <f t="shared" si="47"/>
        <v>1</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f>Declaration!D131</f>
        <v>0</v>
      </c>
      <c r="C108" s="136" t="str">
        <f t="shared" ca="1" si="44"/>
        <v>填写</v>
      </c>
      <c r="D108" s="321" t="str">
        <f>IF(H108=1,"Click here to answer question (D)","")</f>
        <v/>
      </c>
      <c r="E108" s="16" t="s">
        <v>15</v>
      </c>
      <c r="F108" s="84">
        <f t="shared" si="43"/>
        <v>0</v>
      </c>
      <c r="G108" s="62">
        <f t="shared" si="14"/>
        <v>1</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f>Declaration!D133</f>
        <v>0</v>
      </c>
      <c r="C109" s="136" t="str">
        <f t="shared" ca="1" si="44"/>
        <v>填写</v>
      </c>
      <c r="D109" s="321" t="str">
        <f>IF(H109=1,"Click here to answer question (E)","")</f>
        <v/>
      </c>
      <c r="E109" s="16" t="s">
        <v>15</v>
      </c>
      <c r="F109" s="84">
        <f t="shared" si="43"/>
        <v>0</v>
      </c>
      <c r="G109" s="62">
        <f>IF(B109=0,1,0)</f>
        <v>1</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f>Declaration!D135</f>
        <v>0</v>
      </c>
      <c r="C110" s="136" t="str">
        <f t="shared" ca="1" si="44"/>
        <v>填写</v>
      </c>
      <c r="D110" s="321" t="str">
        <f>IF(H110=1,"Click here to answer question (F)","")</f>
        <v/>
      </c>
      <c r="E110" s="16" t="s">
        <v>15</v>
      </c>
      <c r="F110" s="84">
        <f t="shared" si="43"/>
        <v>0</v>
      </c>
      <c r="G110" s="62">
        <f>IF(B110=0,1,0)</f>
        <v>1</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 xml:space="preserve">G. 贵公司的审核流程是否包括纠错行动管理？ 
</v>
      </c>
      <c r="B111" s="79">
        <f>Declaration!D137</f>
        <v>0</v>
      </c>
      <c r="C111" s="136" t="str">
        <f t="shared" ca="1" si="44"/>
        <v>填写</v>
      </c>
      <c r="D111" s="321" t="str">
        <f>IF(H111=1,"Click here to answer question (G)","")</f>
        <v/>
      </c>
      <c r="E111" s="16" t="s">
        <v>15</v>
      </c>
      <c r="F111" s="84">
        <f t="shared" si="43"/>
        <v>0</v>
      </c>
      <c r="G111" s="62">
        <f t="shared" si="14"/>
        <v>1</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One or more product / item numbers have been provided</v>
      </c>
      <c r="C112" s="79" t="str">
        <f t="shared" ca="1" si="44"/>
        <v>填写</v>
      </c>
      <c r="D112" s="380" t="str">
        <f>IF(H112=1,"Click here to enter detail on Product List tab","")</f>
        <v/>
      </c>
      <c r="E112" s="16" t="s">
        <v>15</v>
      </c>
      <c r="F112" s="84">
        <f>IF(B5=Declaration!Q9,1,0)</f>
        <v>0</v>
      </c>
      <c r="G112" s="62">
        <f>IF('Product List'!B6="",1,0)</f>
        <v>0</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45" customHeight="1">
      <c r="A115" s="135" t="str">
        <f>Declaration!AA13</f>
        <v>Copper</v>
      </c>
      <c r="B115" s="79"/>
      <c r="C115" s="136" t="str">
        <f t="shared" ca="1" si="49"/>
        <v>填写</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45" customHeight="1">
      <c r="A116" s="135" t="str">
        <f>Declaration!AA14</f>
        <v>Graphite</v>
      </c>
      <c r="B116" s="79"/>
      <c r="C116" s="136" t="str">
        <f t="shared" ca="1" si="49"/>
        <v>填写</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45" customHeight="1">
      <c r="A117" s="135" t="str">
        <f>Declaration!AA15</f>
        <v>Lithium</v>
      </c>
      <c r="B117" s="79"/>
      <c r="C117" s="136" t="str">
        <f t="shared" ca="1" si="49"/>
        <v>填写</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45" customHeight="1">
      <c r="A118" s="135" t="str">
        <f>Declaration!AA16</f>
        <v>Mica</v>
      </c>
      <c r="B118" s="79"/>
      <c r="C118" s="136" t="str">
        <f t="shared" ca="1" si="49"/>
        <v>填写</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45" customHeight="1">
      <c r="A119" s="135" t="str">
        <f>Declaration!AA17</f>
        <v>Nickel</v>
      </c>
      <c r="B119" s="79"/>
      <c r="C119" s="136" t="str">
        <f t="shared" ca="1" si="49"/>
        <v>填写</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首先：</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从该矿厂采购的冶炼厂的名称</v>
      </c>
      <c r="C4" s="366" t="str">
        <f ca="1">OFFSET(L!$C$1,MATCH("Mine List"&amp;ADDRESS(ROW(),COLUMN(),4),L!$A:$A,0)-1,SL,,)</f>
        <v>矿厂(矿场)名称</v>
      </c>
      <c r="D4" s="366" t="str">
        <f ca="1">OFFSET(L!$C$1,MATCH("Mine List"&amp;ADDRESS(ROW(),COLUMN(),4),L!$A:$A,0)-1,SL,,)</f>
        <v>矿厂识别（例如《CID》）</v>
      </c>
      <c r="E4" s="366" t="str">
        <f ca="1">OFFSET(L!$C$1,MATCH("Mine List"&amp;ADDRESS(ROW(),COLUMN(),4),L!$A:$A,0)-1,SL,,)</f>
        <v>冶炼厂出处识别号</v>
      </c>
      <c r="F4" s="366" t="str">
        <f ca="1">OFFSET(L!$C$1,MATCH("Mine List"&amp;ADDRESS(ROW(),COLUMN(),4),L!$A:$A,0)-1,SL,,)</f>
        <v>矿厂所在国家或地区</v>
      </c>
      <c r="G4" s="366" t="str">
        <f ca="1">OFFSET(L!$C$1,MATCH("Mine List"&amp;ADDRESS(ROW(),COLUMN(),4),L!$A:$A,0)-1,SL,,)</f>
        <v>矿厂所在街道</v>
      </c>
      <c r="H4" s="366" t="str">
        <f ca="1">OFFSET(L!$C$1,MATCH("Mine List"&amp;ADDRESS(ROW(),COLUMN(),4),L!$A:$A,0)-1,SL,,)</f>
        <v>矿厂所在城市</v>
      </c>
      <c r="I4" s="366" t="str">
        <f ca="1">OFFSET(L!$C$1,MATCH("Mine List"&amp;ADDRESS(ROW(),COLUMN(),4),L!$A:$A,0)-1,SL,,)</f>
        <v>矿厂地址：州/省</v>
      </c>
      <c r="J4" s="366" t="str">
        <f ca="1">OFFSET(L!$C$1,MATCH("Mine List"&amp;ADDRESS(ROW(),COLUMN(),4),L!$A:$A,0)-1,SL,,)</f>
        <v>矿厂联系人</v>
      </c>
      <c r="K4" s="366" t="str">
        <f ca="1">OFFSET(L!$C$1,MATCH("Mine List"&amp;ADDRESS(ROW(),COLUMN(),4),L!$A:$A,0)-1,SL,,)</f>
        <v>矿厂联系人电子邮件</v>
      </c>
      <c r="L4" s="366" t="str">
        <f ca="1">OFFSET(L!$C$1,MATCH("Mine List"&amp;ADDRESS(ROW(),COLUMN(),4),L!$A:$A,0)-1,SL,,)</f>
        <v>建议的后续步骤</v>
      </c>
      <c r="M4" s="367" t="str">
        <f ca="1">OFFSET(L!$C$1,MATCH("Mine List"&amp;ADDRESS(ROW(),COLUMN(),4),L!$A:$A,0)-1,SL,,)</f>
        <v>注释</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7" sqref="C7"/>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在“申报“工作表上选择报告等级为“产品（或产品目录）”项时才必须完成此栏。</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6.5">
      <c r="A6" s="118"/>
      <c r="B6" s="110" t="s">
        <v>20058</v>
      </c>
      <c r="C6" s="484" t="s">
        <v>20060</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负责任矿物计划。保留所有权利。</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Admin</cp:lastModifiedBy>
  <cp:revision/>
  <dcterms:created xsi:type="dcterms:W3CDTF">2010-06-21T21:00:23Z</dcterms:created>
  <dcterms:modified xsi:type="dcterms:W3CDTF">2025-05-05T06:32:24Z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