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C:\Users\Admin\Desktop\"/>
    </mc:Choice>
  </mc:AlternateContent>
  <xr:revisionPtr revIDLastSave="0" documentId="8_{9E91AB7F-EF5E-413A-95EF-0893F72743C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19440" windowHeight="14880" tabRatio="789" activeTab="5"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8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E4" i="8"/>
  <c r="C5" i="5"/>
  <c r="B5" i="5"/>
  <c r="AB5" i="5"/>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X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X23" i="5"/>
  <c r="V24" i="5"/>
  <c r="E24" i="5"/>
  <c r="V25" i="5"/>
  <c r="E25" i="5"/>
  <c r="V26" i="5"/>
  <c r="E26" i="5"/>
  <c r="X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X42" i="5"/>
  <c r="V43" i="5"/>
  <c r="E43" i="5"/>
  <c r="V44" i="5"/>
  <c r="E44" i="5"/>
  <c r="V45" i="5"/>
  <c r="E45" i="5"/>
  <c r="X45" i="5"/>
  <c r="V46" i="5"/>
  <c r="E46" i="5"/>
  <c r="V47" i="5"/>
  <c r="E47" i="5"/>
  <c r="V48" i="5"/>
  <c r="E48" i="5"/>
  <c r="V49" i="5"/>
  <c r="E49" i="5"/>
  <c r="X49" i="5"/>
  <c r="V50" i="5"/>
  <c r="E50" i="5"/>
  <c r="V51" i="5"/>
  <c r="E51" i="5"/>
  <c r="V52" i="5"/>
  <c r="E52" i="5"/>
  <c r="X52" i="5"/>
  <c r="V53" i="5"/>
  <c r="E53" i="5"/>
  <c r="V54" i="5"/>
  <c r="E54" i="5"/>
  <c r="V55" i="5"/>
  <c r="E55" i="5"/>
  <c r="V56" i="5"/>
  <c r="E56" i="5"/>
  <c r="V57" i="5"/>
  <c r="E57" i="5"/>
  <c r="V58" i="5"/>
  <c r="E58" i="5"/>
  <c r="X58" i="5"/>
  <c r="V59" i="5"/>
  <c r="E59" i="5"/>
  <c r="V60" i="5"/>
  <c r="E60" i="5"/>
  <c r="V61" i="5"/>
  <c r="E61" i="5"/>
  <c r="V62" i="5"/>
  <c r="E62" i="5"/>
  <c r="V63" i="5"/>
  <c r="E63" i="5"/>
  <c r="V64" i="5"/>
  <c r="E64" i="5"/>
  <c r="V65" i="5"/>
  <c r="E65" i="5"/>
  <c r="V66" i="5"/>
  <c r="E66" i="5"/>
  <c r="V67" i="5"/>
  <c r="E67" i="5"/>
  <c r="V68" i="5"/>
  <c r="E68" i="5"/>
  <c r="X68" i="5"/>
  <c r="V69" i="5"/>
  <c r="E69" i="5"/>
  <c r="X69" i="5"/>
  <c r="V70" i="5"/>
  <c r="E70" i="5"/>
  <c r="V71" i="5"/>
  <c r="E71" i="5"/>
  <c r="V72" i="5"/>
  <c r="E72" i="5"/>
  <c r="V73" i="5"/>
  <c r="E73" i="5"/>
  <c r="V74" i="5"/>
  <c r="E74" i="5"/>
  <c r="X74" i="5"/>
  <c r="V75" i="5"/>
  <c r="E75" i="5"/>
  <c r="X75" i="5"/>
  <c r="V76" i="5"/>
  <c r="E76" i="5"/>
  <c r="V77" i="5"/>
  <c r="E77" i="5"/>
  <c r="X77" i="5"/>
  <c r="V78" i="5"/>
  <c r="E78" i="5"/>
  <c r="V79" i="5"/>
  <c r="E79" i="5"/>
  <c r="X79" i="5"/>
  <c r="V80" i="5"/>
  <c r="E80" i="5"/>
  <c r="V81" i="5"/>
  <c r="E81" i="5"/>
  <c r="X81" i="5"/>
  <c r="V82" i="5"/>
  <c r="E82" i="5"/>
  <c r="V83" i="5"/>
  <c r="E83" i="5"/>
  <c r="V84" i="5"/>
  <c r="E84" i="5"/>
  <c r="V85" i="5"/>
  <c r="E85" i="5"/>
  <c r="V86" i="5"/>
  <c r="E86" i="5"/>
  <c r="V87" i="5"/>
  <c r="E87" i="5"/>
  <c r="V88" i="5"/>
  <c r="E88" i="5"/>
  <c r="X88" i="5"/>
  <c r="V89" i="5"/>
  <c r="E89" i="5"/>
  <c r="V90" i="5"/>
  <c r="E90" i="5"/>
  <c r="V91" i="5"/>
  <c r="E91" i="5"/>
  <c r="V92" i="5"/>
  <c r="E92" i="5"/>
  <c r="V93" i="5"/>
  <c r="E93" i="5"/>
  <c r="V94" i="5"/>
  <c r="E94" i="5"/>
  <c r="X94" i="5"/>
  <c r="V95" i="5"/>
  <c r="E95" i="5"/>
  <c r="V96" i="5"/>
  <c r="E96" i="5"/>
  <c r="V97" i="5"/>
  <c r="E97" i="5"/>
  <c r="X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X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X127" i="5"/>
  <c r="V128" i="5"/>
  <c r="E128" i="5"/>
  <c r="V129" i="5"/>
  <c r="E129" i="5"/>
  <c r="X129" i="5"/>
  <c r="V130" i="5"/>
  <c r="E130" i="5"/>
  <c r="V131" i="5"/>
  <c r="E131" i="5"/>
  <c r="V132" i="5"/>
  <c r="E132" i="5"/>
  <c r="V133" i="5"/>
  <c r="E133" i="5"/>
  <c r="V134" i="5"/>
  <c r="E134" i="5"/>
  <c r="V135" i="5"/>
  <c r="E135" i="5"/>
  <c r="V136" i="5"/>
  <c r="E136" i="5"/>
  <c r="V137" i="5"/>
  <c r="E137" i="5"/>
  <c r="V138" i="5"/>
  <c r="E138" i="5"/>
  <c r="V139" i="5"/>
  <c r="E139" i="5"/>
  <c r="X139" i="5"/>
  <c r="V140" i="5"/>
  <c r="E140" i="5"/>
  <c r="V141" i="5"/>
  <c r="E141" i="5"/>
  <c r="V142" i="5"/>
  <c r="E142" i="5"/>
  <c r="V143" i="5"/>
  <c r="E143" i="5"/>
  <c r="V144" i="5"/>
  <c r="E144" i="5"/>
  <c r="V145" i="5"/>
  <c r="E145" i="5"/>
  <c r="V146" i="5"/>
  <c r="E146" i="5"/>
  <c r="V147" i="5"/>
  <c r="E147" i="5"/>
  <c r="V148" i="5"/>
  <c r="E148" i="5"/>
  <c r="V149" i="5"/>
  <c r="E149" i="5"/>
  <c r="V150" i="5"/>
  <c r="E150" i="5"/>
  <c r="X150" i="5"/>
  <c r="V151" i="5"/>
  <c r="E151" i="5"/>
  <c r="V152" i="5"/>
  <c r="E152" i="5"/>
  <c r="V153" i="5"/>
  <c r="E153" i="5"/>
  <c r="V154" i="5"/>
  <c r="E154" i="5"/>
  <c r="V155" i="5"/>
  <c r="E155" i="5"/>
  <c r="X155" i="5"/>
  <c r="V156" i="5"/>
  <c r="E156" i="5"/>
  <c r="V157" i="5"/>
  <c r="E157" i="5"/>
  <c r="V158" i="5"/>
  <c r="E158" i="5"/>
  <c r="V159" i="5"/>
  <c r="E159" i="5"/>
  <c r="X159" i="5"/>
  <c r="V160" i="5"/>
  <c r="E160" i="5"/>
  <c r="V161" i="5"/>
  <c r="E161" i="5"/>
  <c r="X161" i="5"/>
  <c r="V162" i="5"/>
  <c r="E162" i="5"/>
  <c r="V163" i="5"/>
  <c r="E163" i="5"/>
  <c r="V164" i="5"/>
  <c r="E164" i="5"/>
  <c r="V165" i="5"/>
  <c r="E165" i="5"/>
  <c r="V166" i="5"/>
  <c r="E166" i="5"/>
  <c r="V167" i="5"/>
  <c r="E167" i="5"/>
  <c r="V168" i="5"/>
  <c r="E168" i="5"/>
  <c r="V169" i="5"/>
  <c r="E169" i="5"/>
  <c r="V170" i="5"/>
  <c r="E170" i="5"/>
  <c r="V171" i="5"/>
  <c r="E171" i="5"/>
  <c r="X171" i="5"/>
  <c r="V172" i="5"/>
  <c r="E172" i="5"/>
  <c r="V173" i="5"/>
  <c r="E173" i="5"/>
  <c r="V174" i="5"/>
  <c r="E174" i="5"/>
  <c r="V175" i="5"/>
  <c r="E175" i="5"/>
  <c r="X175" i="5"/>
  <c r="V176" i="5"/>
  <c r="E176" i="5"/>
  <c r="V177" i="5"/>
  <c r="E177" i="5"/>
  <c r="X177" i="5"/>
  <c r="V178" i="5"/>
  <c r="E178" i="5"/>
  <c r="X178" i="5"/>
  <c r="V179" i="5"/>
  <c r="E179" i="5"/>
  <c r="V180" i="5"/>
  <c r="E180" i="5"/>
  <c r="V181" i="5"/>
  <c r="E181" i="5"/>
  <c r="V182" i="5"/>
  <c r="E182" i="5"/>
  <c r="V183" i="5"/>
  <c r="E183" i="5"/>
  <c r="X183" i="5"/>
  <c r="V184" i="5"/>
  <c r="E184" i="5"/>
  <c r="V185" i="5"/>
  <c r="E185" i="5"/>
  <c r="V186" i="5"/>
  <c r="E186" i="5"/>
  <c r="V187" i="5"/>
  <c r="E187" i="5"/>
  <c r="V188" i="5"/>
  <c r="E188" i="5"/>
  <c r="V189" i="5"/>
  <c r="E189" i="5"/>
  <c r="V190" i="5"/>
  <c r="E190" i="5"/>
  <c r="V191" i="5"/>
  <c r="E191" i="5"/>
  <c r="V192" i="5"/>
  <c r="E192" i="5"/>
  <c r="V193" i="5"/>
  <c r="E193" i="5"/>
  <c r="V194" i="5"/>
  <c r="E194" i="5"/>
  <c r="V195" i="5"/>
  <c r="E195" i="5"/>
  <c r="X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X213" i="5"/>
  <c r="V214" i="5"/>
  <c r="E214" i="5"/>
  <c r="V215" i="5"/>
  <c r="E215" i="5"/>
  <c r="V216" i="5"/>
  <c r="E216" i="5"/>
  <c r="V217" i="5"/>
  <c r="E217" i="5"/>
  <c r="V218" i="5"/>
  <c r="E218" i="5"/>
  <c r="V219" i="5"/>
  <c r="E219" i="5"/>
  <c r="V220" i="5"/>
  <c r="E220" i="5"/>
  <c r="V221" i="5"/>
  <c r="E221" i="5"/>
  <c r="V222" i="5"/>
  <c r="E222" i="5"/>
  <c r="V223" i="5"/>
  <c r="E223" i="5"/>
  <c r="V224" i="5"/>
  <c r="E224" i="5"/>
  <c r="V225" i="5"/>
  <c r="E225" i="5"/>
  <c r="X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X245" i="5"/>
  <c r="V246" i="5"/>
  <c r="E246" i="5"/>
  <c r="V247" i="5"/>
  <c r="E247" i="5"/>
  <c r="X247" i="5"/>
  <c r="V248" i="5"/>
  <c r="E248" i="5"/>
  <c r="V249" i="5"/>
  <c r="E249" i="5"/>
  <c r="V250" i="5"/>
  <c r="E250" i="5"/>
  <c r="V251" i="5"/>
  <c r="E251" i="5"/>
  <c r="V252" i="5"/>
  <c r="E252" i="5"/>
  <c r="V253" i="5"/>
  <c r="E253" i="5"/>
  <c r="V254" i="5"/>
  <c r="E254" i="5"/>
  <c r="X254" i="5"/>
  <c r="V255" i="5"/>
  <c r="E255" i="5"/>
  <c r="X255" i="5"/>
  <c r="V256" i="5"/>
  <c r="E256" i="5"/>
  <c r="V257" i="5"/>
  <c r="E257" i="5"/>
  <c r="V258" i="5"/>
  <c r="E258" i="5"/>
  <c r="V259" i="5"/>
  <c r="E259" i="5"/>
  <c r="V260" i="5"/>
  <c r="E260" i="5"/>
  <c r="V261" i="5"/>
  <c r="E261" i="5"/>
  <c r="V262" i="5"/>
  <c r="E262" i="5"/>
  <c r="V263" i="5"/>
  <c r="E263" i="5"/>
  <c r="V264" i="5"/>
  <c r="E264" i="5"/>
  <c r="V265" i="5"/>
  <c r="E265" i="5"/>
  <c r="V266" i="5"/>
  <c r="E266" i="5"/>
  <c r="X266" i="5"/>
  <c r="V267" i="5"/>
  <c r="E267" i="5"/>
  <c r="V268" i="5"/>
  <c r="E268" i="5"/>
  <c r="V269" i="5"/>
  <c r="E269" i="5"/>
  <c r="X269" i="5"/>
  <c r="V270" i="5"/>
  <c r="E270" i="5"/>
  <c r="V271" i="5"/>
  <c r="E271" i="5"/>
  <c r="V272" i="5"/>
  <c r="E272" i="5"/>
  <c r="V273" i="5"/>
  <c r="E273" i="5"/>
  <c r="V274" i="5"/>
  <c r="E274" i="5"/>
  <c r="V275" i="5"/>
  <c r="E275" i="5"/>
  <c r="X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X291" i="5"/>
  <c r="V292" i="5"/>
  <c r="E292" i="5"/>
  <c r="V293" i="5"/>
  <c r="E293" i="5"/>
  <c r="V294" i="5"/>
  <c r="E294" i="5"/>
  <c r="V295" i="5"/>
  <c r="E295" i="5"/>
  <c r="V296" i="5"/>
  <c r="E296" i="5"/>
  <c r="V297" i="5"/>
  <c r="E297" i="5"/>
  <c r="V298" i="5"/>
  <c r="E298" i="5"/>
  <c r="V299" i="5"/>
  <c r="E299" i="5"/>
  <c r="X299" i="5"/>
  <c r="V300" i="5"/>
  <c r="E300" i="5"/>
  <c r="V301" i="5"/>
  <c r="E301" i="5"/>
  <c r="V302" i="5"/>
  <c r="E302" i="5"/>
  <c r="X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X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X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X368" i="5"/>
  <c r="V369" i="5"/>
  <c r="E369" i="5"/>
  <c r="V370" i="5"/>
  <c r="E370" i="5"/>
  <c r="V371" i="5"/>
  <c r="E371" i="5"/>
  <c r="V372" i="5"/>
  <c r="E372" i="5"/>
  <c r="X372" i="5"/>
  <c r="V373" i="5"/>
  <c r="E373" i="5"/>
  <c r="V374" i="5"/>
  <c r="E374" i="5"/>
  <c r="V375" i="5"/>
  <c r="E375" i="5"/>
  <c r="V376" i="5"/>
  <c r="E376" i="5"/>
  <c r="V377" i="5"/>
  <c r="E377" i="5"/>
  <c r="V378" i="5"/>
  <c r="E378" i="5"/>
  <c r="V379" i="5"/>
  <c r="E379" i="5"/>
  <c r="V380" i="5"/>
  <c r="E380" i="5"/>
  <c r="V381" i="5"/>
  <c r="E381" i="5"/>
  <c r="V382" i="5"/>
  <c r="E382" i="5"/>
  <c r="V383" i="5"/>
  <c r="E383" i="5"/>
  <c r="V384" i="5"/>
  <c r="E384" i="5"/>
  <c r="X384" i="5"/>
  <c r="V385" i="5"/>
  <c r="E385" i="5"/>
  <c r="X385" i="5"/>
  <c r="V386" i="5"/>
  <c r="E386" i="5"/>
  <c r="V387" i="5"/>
  <c r="E387" i="5"/>
  <c r="V388" i="5"/>
  <c r="E388" i="5"/>
  <c r="X388" i="5"/>
  <c r="V389" i="5"/>
  <c r="E389" i="5"/>
  <c r="V390" i="5"/>
  <c r="E390" i="5"/>
  <c r="V391" i="5"/>
  <c r="E391" i="5"/>
  <c r="V392" i="5"/>
  <c r="E392" i="5"/>
  <c r="X392" i="5"/>
  <c r="V393" i="5"/>
  <c r="E393" i="5"/>
  <c r="V394" i="5"/>
  <c r="E394" i="5"/>
  <c r="V395" i="5"/>
  <c r="E395" i="5"/>
  <c r="V396" i="5"/>
  <c r="E396" i="5"/>
  <c r="X396" i="5"/>
  <c r="V397" i="5"/>
  <c r="E397" i="5"/>
  <c r="X397" i="5"/>
  <c r="V398" i="5"/>
  <c r="E398" i="5"/>
  <c r="V399" i="5"/>
  <c r="E399" i="5"/>
  <c r="V400" i="5"/>
  <c r="E400" i="5"/>
  <c r="X400" i="5"/>
  <c r="V401" i="5"/>
  <c r="E401" i="5"/>
  <c r="V402" i="5"/>
  <c r="E402" i="5"/>
  <c r="V403" i="5"/>
  <c r="E403" i="5"/>
  <c r="V404" i="5"/>
  <c r="E404" i="5"/>
  <c r="V405" i="5"/>
  <c r="E405" i="5"/>
  <c r="V406" i="5"/>
  <c r="E406" i="5"/>
  <c r="V407" i="5"/>
  <c r="E407" i="5"/>
  <c r="V408" i="5"/>
  <c r="E408" i="5"/>
  <c r="X408" i="5"/>
  <c r="V409" i="5"/>
  <c r="E409" i="5"/>
  <c r="V410" i="5"/>
  <c r="E410" i="5"/>
  <c r="V411" i="5"/>
  <c r="E411" i="5"/>
  <c r="V412" i="5"/>
  <c r="E412" i="5"/>
  <c r="V413" i="5"/>
  <c r="E413" i="5"/>
  <c r="X413" i="5"/>
  <c r="V414" i="5"/>
  <c r="E414" i="5"/>
  <c r="V415" i="5"/>
  <c r="E415" i="5"/>
  <c r="V416" i="5"/>
  <c r="E416" i="5"/>
  <c r="V417" i="5"/>
  <c r="E417" i="5"/>
  <c r="X417" i="5"/>
  <c r="V418" i="5"/>
  <c r="E418" i="5"/>
  <c r="V419" i="5"/>
  <c r="E419" i="5"/>
  <c r="V420" i="5"/>
  <c r="E420" i="5"/>
  <c r="V421" i="5"/>
  <c r="E421" i="5"/>
  <c r="X421" i="5"/>
  <c r="V422" i="5"/>
  <c r="E422" i="5"/>
  <c r="V423" i="5"/>
  <c r="E423" i="5"/>
  <c r="V424" i="5"/>
  <c r="E424" i="5"/>
  <c r="V425" i="5"/>
  <c r="E425" i="5"/>
  <c r="V426" i="5"/>
  <c r="E426" i="5"/>
  <c r="V427" i="5"/>
  <c r="E427" i="5"/>
  <c r="V428" i="5"/>
  <c r="E428" i="5"/>
  <c r="X428" i="5"/>
  <c r="V429" i="5"/>
  <c r="E429" i="5"/>
  <c r="V430" i="5"/>
  <c r="E430" i="5"/>
  <c r="V431" i="5"/>
  <c r="E431" i="5"/>
  <c r="V432" i="5"/>
  <c r="E432" i="5"/>
  <c r="X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X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X476" i="5"/>
  <c r="V477" i="5"/>
  <c r="E477" i="5"/>
  <c r="V478" i="5"/>
  <c r="E478" i="5"/>
  <c r="V479" i="5"/>
  <c r="E479" i="5"/>
  <c r="X479" i="5"/>
  <c r="V480" i="5"/>
  <c r="E480" i="5"/>
  <c r="X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X508" i="5"/>
  <c r="V509" i="5"/>
  <c r="E509" i="5"/>
  <c r="V510" i="5"/>
  <c r="E510" i="5"/>
  <c r="V511" i="5"/>
  <c r="E511" i="5"/>
  <c r="X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X526" i="5"/>
  <c r="V527" i="5"/>
  <c r="E527" i="5"/>
  <c r="V528" i="5"/>
  <c r="E528" i="5"/>
  <c r="X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X543" i="5"/>
  <c r="V544" i="5"/>
  <c r="E544" i="5"/>
  <c r="V545" i="5"/>
  <c r="E545" i="5"/>
  <c r="V546" i="5"/>
  <c r="E546" i="5"/>
  <c r="V547" i="5"/>
  <c r="E547" i="5"/>
  <c r="V548" i="5"/>
  <c r="E548" i="5"/>
  <c r="V549" i="5"/>
  <c r="E549" i="5"/>
  <c r="V550" i="5"/>
  <c r="E550" i="5"/>
  <c r="V551" i="5"/>
  <c r="E551" i="5"/>
  <c r="X551" i="5"/>
  <c r="V552" i="5"/>
  <c r="E552" i="5"/>
  <c r="V553" i="5"/>
  <c r="E553" i="5"/>
  <c r="V554" i="5"/>
  <c r="E554" i="5"/>
  <c r="V555" i="5"/>
  <c r="E555" i="5"/>
  <c r="V556" i="5"/>
  <c r="E556" i="5"/>
  <c r="V557" i="5"/>
  <c r="E557" i="5"/>
  <c r="V558" i="5"/>
  <c r="E558" i="5"/>
  <c r="V559" i="5"/>
  <c r="E559" i="5"/>
  <c r="V560" i="5"/>
  <c r="E560" i="5"/>
  <c r="X560" i="5"/>
  <c r="V561" i="5"/>
  <c r="E561" i="5"/>
  <c r="V562" i="5"/>
  <c r="E562" i="5"/>
  <c r="V563" i="5"/>
  <c r="E563" i="5"/>
  <c r="X563" i="5"/>
  <c r="V564" i="5"/>
  <c r="E564" i="5"/>
  <c r="V565" i="5"/>
  <c r="E565" i="5"/>
  <c r="V566" i="5"/>
  <c r="E566" i="5"/>
  <c r="X566" i="5"/>
  <c r="V567" i="5"/>
  <c r="E567" i="5"/>
  <c r="V568" i="5"/>
  <c r="E568" i="5"/>
  <c r="V569" i="5"/>
  <c r="E569" i="5"/>
  <c r="V570" i="5"/>
  <c r="E570" i="5"/>
  <c r="X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X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X604" i="5"/>
  <c r="V605" i="5"/>
  <c r="E605" i="5"/>
  <c r="V606" i="5"/>
  <c r="E606" i="5"/>
  <c r="V607" i="5"/>
  <c r="E607" i="5"/>
  <c r="V608" i="5"/>
  <c r="E608" i="5"/>
  <c r="V609" i="5"/>
  <c r="E609" i="5"/>
  <c r="V610" i="5"/>
  <c r="E610" i="5"/>
  <c r="V611" i="5"/>
  <c r="E611" i="5"/>
  <c r="V612" i="5"/>
  <c r="E612" i="5"/>
  <c r="X612" i="5"/>
  <c r="V613" i="5"/>
  <c r="E613" i="5"/>
  <c r="V614" i="5"/>
  <c r="E614" i="5"/>
  <c r="X614" i="5"/>
  <c r="V615" i="5"/>
  <c r="E615" i="5"/>
  <c r="V616" i="5"/>
  <c r="E616" i="5"/>
  <c r="X616" i="5"/>
  <c r="V617" i="5"/>
  <c r="E617" i="5"/>
  <c r="V618" i="5"/>
  <c r="E618" i="5"/>
  <c r="V619" i="5"/>
  <c r="E619" i="5"/>
  <c r="V620" i="5"/>
  <c r="E620" i="5"/>
  <c r="X620" i="5"/>
  <c r="V621" i="5"/>
  <c r="E621" i="5"/>
  <c r="V622" i="5"/>
  <c r="E622" i="5"/>
  <c r="X622" i="5"/>
  <c r="V623" i="5"/>
  <c r="E623" i="5"/>
  <c r="V624" i="5"/>
  <c r="E624" i="5"/>
  <c r="X624" i="5"/>
  <c r="V625" i="5"/>
  <c r="E625" i="5"/>
  <c r="V626" i="5"/>
  <c r="E626" i="5"/>
  <c r="V627" i="5"/>
  <c r="E627" i="5"/>
  <c r="V628" i="5"/>
  <c r="E628" i="5"/>
  <c r="X628" i="5"/>
  <c r="V629" i="5"/>
  <c r="E629" i="5"/>
  <c r="V630" i="5"/>
  <c r="E630" i="5"/>
  <c r="X630" i="5"/>
  <c r="V631" i="5"/>
  <c r="E631" i="5"/>
  <c r="V632" i="5"/>
  <c r="E632" i="5"/>
  <c r="V633" i="5"/>
  <c r="E633" i="5"/>
  <c r="V634" i="5"/>
  <c r="E634" i="5"/>
  <c r="V635" i="5"/>
  <c r="E635" i="5"/>
  <c r="V636" i="5"/>
  <c r="E636" i="5"/>
  <c r="X636" i="5"/>
  <c r="V637" i="5"/>
  <c r="E637" i="5"/>
  <c r="V638" i="5"/>
  <c r="E638" i="5"/>
  <c r="V639" i="5"/>
  <c r="E639" i="5"/>
  <c r="V640" i="5"/>
  <c r="E640" i="5"/>
  <c r="V641" i="5"/>
  <c r="E641" i="5"/>
  <c r="V642" i="5"/>
  <c r="E642" i="5"/>
  <c r="V643" i="5"/>
  <c r="E643" i="5"/>
  <c r="V644" i="5"/>
  <c r="E644" i="5"/>
  <c r="V645" i="5"/>
  <c r="E645" i="5"/>
  <c r="V646" i="5"/>
  <c r="E646" i="5"/>
  <c r="X646" i="5"/>
  <c r="V647" i="5"/>
  <c r="E647" i="5"/>
  <c r="V648" i="5"/>
  <c r="E648" i="5"/>
  <c r="V649" i="5"/>
  <c r="E649" i="5"/>
  <c r="V650" i="5"/>
  <c r="E650" i="5"/>
  <c r="V651" i="5"/>
  <c r="E651" i="5"/>
  <c r="V652" i="5"/>
  <c r="E652" i="5"/>
  <c r="V653" i="5"/>
  <c r="E653" i="5"/>
  <c r="V654" i="5"/>
  <c r="E654" i="5"/>
  <c r="X654" i="5"/>
  <c r="V655" i="5"/>
  <c r="E655" i="5"/>
  <c r="V656" i="5"/>
  <c r="E656" i="5"/>
  <c r="V657" i="5"/>
  <c r="E657" i="5"/>
  <c r="V658" i="5"/>
  <c r="E658" i="5"/>
  <c r="X658" i="5"/>
  <c r="V659" i="5"/>
  <c r="E659" i="5"/>
  <c r="V660" i="5"/>
  <c r="E660" i="5"/>
  <c r="V661" i="5"/>
  <c r="E661" i="5"/>
  <c r="V662" i="5"/>
  <c r="E662" i="5"/>
  <c r="V663" i="5"/>
  <c r="E663" i="5"/>
  <c r="V664" i="5"/>
  <c r="E664" i="5"/>
  <c r="V665" i="5"/>
  <c r="E665" i="5"/>
  <c r="V666" i="5"/>
  <c r="E666" i="5"/>
  <c r="V667" i="5"/>
  <c r="E667" i="5"/>
  <c r="V668" i="5"/>
  <c r="E668" i="5"/>
  <c r="X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X686" i="5"/>
  <c r="V687" i="5"/>
  <c r="E687" i="5"/>
  <c r="V688" i="5"/>
  <c r="E688" i="5"/>
  <c r="V689" i="5"/>
  <c r="E689" i="5"/>
  <c r="V690" i="5"/>
  <c r="E690" i="5"/>
  <c r="V691" i="5"/>
  <c r="E691" i="5"/>
  <c r="V692" i="5"/>
  <c r="E692" i="5"/>
  <c r="V693" i="5"/>
  <c r="E693" i="5"/>
  <c r="V694" i="5"/>
  <c r="E694" i="5"/>
  <c r="X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X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X724" i="5"/>
  <c r="V725" i="5"/>
  <c r="E725" i="5"/>
  <c r="V726" i="5"/>
  <c r="E726" i="5"/>
  <c r="X726" i="5"/>
  <c r="V727" i="5"/>
  <c r="E727" i="5"/>
  <c r="V728" i="5"/>
  <c r="E728" i="5"/>
  <c r="X728" i="5"/>
  <c r="V729" i="5"/>
  <c r="E729" i="5"/>
  <c r="V730" i="5"/>
  <c r="E730" i="5"/>
  <c r="V731" i="5"/>
  <c r="E731" i="5"/>
  <c r="V732" i="5"/>
  <c r="E732" i="5"/>
  <c r="V733" i="5"/>
  <c r="E733" i="5"/>
  <c r="V734" i="5"/>
  <c r="E734" i="5"/>
  <c r="X734" i="5"/>
  <c r="V735" i="5"/>
  <c r="E735" i="5"/>
  <c r="V736" i="5"/>
  <c r="E736" i="5"/>
  <c r="V737" i="5"/>
  <c r="E737" i="5"/>
  <c r="V738" i="5"/>
  <c r="E738" i="5"/>
  <c r="V739" i="5"/>
  <c r="E739" i="5"/>
  <c r="V740" i="5"/>
  <c r="E740" i="5"/>
  <c r="V741" i="5"/>
  <c r="E741" i="5"/>
  <c r="V742" i="5"/>
  <c r="E742" i="5"/>
  <c r="X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X758" i="5"/>
  <c r="V759" i="5"/>
  <c r="E759" i="5"/>
  <c r="V760" i="5"/>
  <c r="E760" i="5"/>
  <c r="X760" i="5"/>
  <c r="V761" i="5"/>
  <c r="E761" i="5"/>
  <c r="V762" i="5"/>
  <c r="E762" i="5"/>
  <c r="V763" i="5"/>
  <c r="E763" i="5"/>
  <c r="V764" i="5"/>
  <c r="E764" i="5"/>
  <c r="V765" i="5"/>
  <c r="E765" i="5"/>
  <c r="V766" i="5"/>
  <c r="E766" i="5"/>
  <c r="V767" i="5"/>
  <c r="E767" i="5"/>
  <c r="V768" i="5"/>
  <c r="E768" i="5"/>
  <c r="X768" i="5"/>
  <c r="V769" i="5"/>
  <c r="E769" i="5"/>
  <c r="V770" i="5"/>
  <c r="E770" i="5"/>
  <c r="V771" i="5"/>
  <c r="E771" i="5"/>
  <c r="V772" i="5"/>
  <c r="E772" i="5"/>
  <c r="V773" i="5"/>
  <c r="E773" i="5"/>
  <c r="V774" i="5"/>
  <c r="E774" i="5"/>
  <c r="V775" i="5"/>
  <c r="E775" i="5"/>
  <c r="V776" i="5"/>
  <c r="E776" i="5"/>
  <c r="V777" i="5"/>
  <c r="E777" i="5"/>
  <c r="V778" i="5"/>
  <c r="E778" i="5"/>
  <c r="V779" i="5"/>
  <c r="E779" i="5"/>
  <c r="V780" i="5"/>
  <c r="E780" i="5"/>
  <c r="X780" i="5"/>
  <c r="V781" i="5"/>
  <c r="E781" i="5"/>
  <c r="V782" i="5"/>
  <c r="E782" i="5"/>
  <c r="X782" i="5"/>
  <c r="V783" i="5"/>
  <c r="E783" i="5"/>
  <c r="V784" i="5"/>
  <c r="E784" i="5"/>
  <c r="X784" i="5"/>
  <c r="V785" i="5"/>
  <c r="E785" i="5"/>
  <c r="V786" i="5"/>
  <c r="E786" i="5"/>
  <c r="V787" i="5"/>
  <c r="E787" i="5"/>
  <c r="V788" i="5"/>
  <c r="E788" i="5"/>
  <c r="V789" i="5"/>
  <c r="E789" i="5"/>
  <c r="V790" i="5"/>
  <c r="E790" i="5"/>
  <c r="X790" i="5"/>
  <c r="V791" i="5"/>
  <c r="E791" i="5"/>
  <c r="V792" i="5"/>
  <c r="E792" i="5"/>
  <c r="X792" i="5"/>
  <c r="V793" i="5"/>
  <c r="E793" i="5"/>
  <c r="V794" i="5"/>
  <c r="E794" i="5"/>
  <c r="V795" i="5"/>
  <c r="E795" i="5"/>
  <c r="V796" i="5"/>
  <c r="E796" i="5"/>
  <c r="X796" i="5"/>
  <c r="V797" i="5"/>
  <c r="E797" i="5"/>
  <c r="V798" i="5"/>
  <c r="E798" i="5"/>
  <c r="X798" i="5"/>
  <c r="V799" i="5"/>
  <c r="E799" i="5"/>
  <c r="V800" i="5"/>
  <c r="E800" i="5"/>
  <c r="V801" i="5"/>
  <c r="E801" i="5"/>
  <c r="V802" i="5"/>
  <c r="E802" i="5"/>
  <c r="X802" i="5"/>
  <c r="V803" i="5"/>
  <c r="E803" i="5"/>
  <c r="V804" i="5"/>
  <c r="E804" i="5"/>
  <c r="V805" i="5"/>
  <c r="E805" i="5"/>
  <c r="V806" i="5"/>
  <c r="E806" i="5"/>
  <c r="X806" i="5"/>
  <c r="V807" i="5"/>
  <c r="E807" i="5"/>
  <c r="X807" i="5"/>
  <c r="V808" i="5"/>
  <c r="E808" i="5"/>
  <c r="V809" i="5"/>
  <c r="E809" i="5"/>
  <c r="V810" i="5"/>
  <c r="E810" i="5"/>
  <c r="X810" i="5"/>
  <c r="V811" i="5"/>
  <c r="E811" i="5"/>
  <c r="V812" i="5"/>
  <c r="E812" i="5"/>
  <c r="X812" i="5"/>
  <c r="V813" i="5"/>
  <c r="E813" i="5"/>
  <c r="V814" i="5"/>
  <c r="E814" i="5"/>
  <c r="V815" i="5"/>
  <c r="E815" i="5"/>
  <c r="V816" i="5"/>
  <c r="E816" i="5"/>
  <c r="X816" i="5"/>
  <c r="V817" i="5"/>
  <c r="E817" i="5"/>
  <c r="V818" i="5"/>
  <c r="E818" i="5"/>
  <c r="V819" i="5"/>
  <c r="E819" i="5"/>
  <c r="V820" i="5"/>
  <c r="E820" i="5"/>
  <c r="V821" i="5"/>
  <c r="E821" i="5"/>
  <c r="V822" i="5"/>
  <c r="E822" i="5"/>
  <c r="V823" i="5"/>
  <c r="E823" i="5"/>
  <c r="V824" i="5"/>
  <c r="E824" i="5"/>
  <c r="X824" i="5"/>
  <c r="V825" i="5"/>
  <c r="E825" i="5"/>
  <c r="V826" i="5"/>
  <c r="E826" i="5"/>
  <c r="X826" i="5"/>
  <c r="V827" i="5"/>
  <c r="E827" i="5"/>
  <c r="V828" i="5"/>
  <c r="E828" i="5"/>
  <c r="X828" i="5"/>
  <c r="V829" i="5"/>
  <c r="E829" i="5"/>
  <c r="V830" i="5"/>
  <c r="E830" i="5"/>
  <c r="V831" i="5"/>
  <c r="E831" i="5"/>
  <c r="V832" i="5"/>
  <c r="E832" i="5"/>
  <c r="X832" i="5"/>
  <c r="V833" i="5"/>
  <c r="E833" i="5"/>
  <c r="V834" i="5"/>
  <c r="E834" i="5"/>
  <c r="V835" i="5"/>
  <c r="E835" i="5"/>
  <c r="V836" i="5"/>
  <c r="E836" i="5"/>
  <c r="X836" i="5"/>
  <c r="V837" i="5"/>
  <c r="E837" i="5"/>
  <c r="V838" i="5"/>
  <c r="E838" i="5"/>
  <c r="V839" i="5"/>
  <c r="E839" i="5"/>
  <c r="V840" i="5"/>
  <c r="E840" i="5"/>
  <c r="V841" i="5"/>
  <c r="E841" i="5"/>
  <c r="V842" i="5"/>
  <c r="E842" i="5"/>
  <c r="X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X862" i="5"/>
  <c r="V863" i="5"/>
  <c r="E863" i="5"/>
  <c r="V864" i="5"/>
  <c r="E864" i="5"/>
  <c r="X864" i="5"/>
  <c r="V865" i="5"/>
  <c r="E865" i="5"/>
  <c r="V866" i="5"/>
  <c r="E866" i="5"/>
  <c r="V867" i="5"/>
  <c r="E867" i="5"/>
  <c r="V868" i="5"/>
  <c r="E868" i="5"/>
  <c r="V869" i="5"/>
  <c r="E869" i="5"/>
  <c r="V870" i="5"/>
  <c r="E870" i="5"/>
  <c r="V871" i="5"/>
  <c r="E871" i="5"/>
  <c r="V872" i="5"/>
  <c r="E872" i="5"/>
  <c r="V873" i="5"/>
  <c r="E873" i="5"/>
  <c r="V874" i="5"/>
  <c r="E874" i="5"/>
  <c r="V875" i="5"/>
  <c r="E875" i="5"/>
  <c r="X875" i="5"/>
  <c r="V876" i="5"/>
  <c r="E876" i="5"/>
  <c r="V877" i="5"/>
  <c r="E877" i="5"/>
  <c r="V878" i="5"/>
  <c r="E878" i="5"/>
  <c r="X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X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X922" i="5"/>
  <c r="V923" i="5"/>
  <c r="E923" i="5"/>
  <c r="V924" i="5"/>
  <c r="E924" i="5"/>
  <c r="V925" i="5"/>
  <c r="E925" i="5"/>
  <c r="V926" i="5"/>
  <c r="E926" i="5"/>
  <c r="V927" i="5"/>
  <c r="E927" i="5"/>
  <c r="V928" i="5"/>
  <c r="E928" i="5"/>
  <c r="V929" i="5"/>
  <c r="E929" i="5"/>
  <c r="V930" i="5"/>
  <c r="E930" i="5"/>
  <c r="V931" i="5"/>
  <c r="E931" i="5"/>
  <c r="X931" i="5"/>
  <c r="V932" i="5"/>
  <c r="E932" i="5"/>
  <c r="V933" i="5"/>
  <c r="E933" i="5"/>
  <c r="V934" i="5"/>
  <c r="E934" i="5"/>
  <c r="X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X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X982" i="5"/>
  <c r="V983" i="5"/>
  <c r="E983" i="5"/>
  <c r="V984" i="5"/>
  <c r="E984" i="5"/>
  <c r="V985" i="5"/>
  <c r="E985" i="5"/>
  <c r="V986" i="5"/>
  <c r="E986" i="5"/>
  <c r="V987" i="5"/>
  <c r="E987" i="5"/>
  <c r="V988" i="5"/>
  <c r="E988" i="5"/>
  <c r="V989" i="5"/>
  <c r="E989" i="5"/>
  <c r="V990" i="5"/>
  <c r="E990" i="5"/>
  <c r="X990" i="5"/>
  <c r="V991" i="5"/>
  <c r="E991" i="5"/>
  <c r="V992" i="5"/>
  <c r="E992" i="5"/>
  <c r="V993" i="5"/>
  <c r="E993" i="5"/>
  <c r="V994" i="5"/>
  <c r="E994" i="5"/>
  <c r="V995" i="5"/>
  <c r="E995" i="5"/>
  <c r="X995" i="5"/>
  <c r="V996" i="5"/>
  <c r="E996" i="5"/>
  <c r="V997" i="5"/>
  <c r="E997" i="5"/>
  <c r="V998" i="5"/>
  <c r="E998" i="5"/>
  <c r="V999" i="5"/>
  <c r="E999" i="5"/>
  <c r="X999" i="5"/>
  <c r="V1000" i="5"/>
  <c r="E1000" i="5"/>
  <c r="V1001" i="5"/>
  <c r="E1001" i="5"/>
  <c r="V1002" i="5"/>
  <c r="E1002" i="5"/>
  <c r="V1003" i="5"/>
  <c r="E1003" i="5"/>
  <c r="V1004" i="5"/>
  <c r="E1004" i="5"/>
  <c r="V1005" i="5"/>
  <c r="E1005" i="5"/>
  <c r="V1006" i="5"/>
  <c r="E1006" i="5"/>
  <c r="V1007" i="5"/>
  <c r="E1007" i="5"/>
  <c r="V1008" i="5"/>
  <c r="E1008" i="5"/>
  <c r="V1009" i="5"/>
  <c r="E1009" i="5"/>
  <c r="V1010" i="5"/>
  <c r="E1010" i="5"/>
  <c r="X1010" i="5"/>
  <c r="V1011" i="5"/>
  <c r="E1011" i="5"/>
  <c r="V1012" i="5"/>
  <c r="E1012" i="5"/>
  <c r="V1013" i="5"/>
  <c r="E1013" i="5"/>
  <c r="V1014" i="5"/>
  <c r="E1014" i="5"/>
  <c r="V1015" i="5"/>
  <c r="E1015" i="5"/>
  <c r="V1016" i="5"/>
  <c r="E1016" i="5"/>
  <c r="V1017" i="5"/>
  <c r="E1017" i="5"/>
  <c r="V1018" i="5"/>
  <c r="E1018" i="5"/>
  <c r="X1018" i="5"/>
  <c r="V1019" i="5"/>
  <c r="E1019" i="5"/>
  <c r="V1020" i="5"/>
  <c r="E1020" i="5"/>
  <c r="V1021" i="5"/>
  <c r="E1021" i="5"/>
  <c r="V1022" i="5"/>
  <c r="E1022" i="5"/>
  <c r="V1023" i="5"/>
  <c r="E1023" i="5"/>
  <c r="X1023" i="5"/>
  <c r="V1024" i="5"/>
  <c r="E1024" i="5"/>
  <c r="V1025" i="5"/>
  <c r="E1025" i="5"/>
  <c r="V1026" i="5"/>
  <c r="E1026" i="5"/>
  <c r="V1027" i="5"/>
  <c r="E1027" i="5"/>
  <c r="X1027" i="5"/>
  <c r="V1028" i="5"/>
  <c r="E1028" i="5"/>
  <c r="V1029" i="5"/>
  <c r="E1029" i="5"/>
  <c r="V1030" i="5"/>
  <c r="E1030" i="5"/>
  <c r="X1030" i="5"/>
  <c r="V1031" i="5"/>
  <c r="E1031" i="5"/>
  <c r="V1032" i="5"/>
  <c r="E1032" i="5"/>
  <c r="V1033" i="5"/>
  <c r="E1033" i="5"/>
  <c r="V1034" i="5"/>
  <c r="E1034" i="5"/>
  <c r="X1034" i="5"/>
  <c r="V1035" i="5"/>
  <c r="E1035" i="5"/>
  <c r="V1036" i="5"/>
  <c r="E1036" i="5"/>
  <c r="V1037" i="5"/>
  <c r="E1037" i="5"/>
  <c r="V1038" i="5"/>
  <c r="E1038" i="5"/>
  <c r="X1038" i="5"/>
  <c r="V1039" i="5"/>
  <c r="E1039" i="5"/>
  <c r="V1040" i="5"/>
  <c r="E1040" i="5"/>
  <c r="V1041" i="5"/>
  <c r="E1041" i="5"/>
  <c r="V1042" i="5"/>
  <c r="E1042" i="5"/>
  <c r="V1043" i="5"/>
  <c r="E1043" i="5"/>
  <c r="X1043" i="5"/>
  <c r="V1044" i="5"/>
  <c r="E1044" i="5"/>
  <c r="V1045" i="5"/>
  <c r="E1045" i="5"/>
  <c r="V1046" i="5"/>
  <c r="E1046" i="5"/>
  <c r="X1046" i="5"/>
  <c r="V1047" i="5"/>
  <c r="E1047" i="5"/>
  <c r="V1048" i="5"/>
  <c r="E1048" i="5"/>
  <c r="V1049" i="5"/>
  <c r="E1049" i="5"/>
  <c r="V1050" i="5"/>
  <c r="E1050" i="5"/>
  <c r="X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X1062" i="5"/>
  <c r="V1063" i="5"/>
  <c r="E1063" i="5"/>
  <c r="X1063" i="5"/>
  <c r="V1064" i="5"/>
  <c r="E1064" i="5"/>
  <c r="V1065" i="5"/>
  <c r="E1065" i="5"/>
  <c r="V1066" i="5"/>
  <c r="E1066" i="5"/>
  <c r="V1067" i="5"/>
  <c r="E1067" i="5"/>
  <c r="V1068" i="5"/>
  <c r="E1068" i="5"/>
  <c r="V1069" i="5"/>
  <c r="E1069" i="5"/>
  <c r="V1070" i="5"/>
  <c r="E1070" i="5"/>
  <c r="X1070" i="5"/>
  <c r="V1071" i="5"/>
  <c r="E1071" i="5"/>
  <c r="V1072" i="5"/>
  <c r="E1072" i="5"/>
  <c r="V1073" i="5"/>
  <c r="E1073" i="5"/>
  <c r="V1074" i="5"/>
  <c r="E1074" i="5"/>
  <c r="V1075" i="5"/>
  <c r="E1075" i="5"/>
  <c r="X1075" i="5"/>
  <c r="V1076" i="5"/>
  <c r="E1076" i="5"/>
  <c r="V1077" i="5"/>
  <c r="E1077" i="5"/>
  <c r="V1078" i="5"/>
  <c r="E1078" i="5"/>
  <c r="X1078" i="5"/>
  <c r="V1079" i="5"/>
  <c r="E1079" i="5"/>
  <c r="V1080" i="5"/>
  <c r="E1080" i="5"/>
  <c r="V1081" i="5"/>
  <c r="E1081" i="5"/>
  <c r="V1082" i="5"/>
  <c r="E1082" i="5"/>
  <c r="V1083" i="5"/>
  <c r="E1083" i="5"/>
  <c r="V1084" i="5"/>
  <c r="E1084" i="5"/>
  <c r="V1085" i="5"/>
  <c r="E1085" i="5"/>
  <c r="V1086" i="5"/>
  <c r="E1086" i="5"/>
  <c r="V1087" i="5"/>
  <c r="E1087" i="5"/>
  <c r="X1087" i="5"/>
  <c r="V1088" i="5"/>
  <c r="E1088" i="5"/>
  <c r="V1089" i="5"/>
  <c r="E1089" i="5"/>
  <c r="V1090" i="5"/>
  <c r="E1090" i="5"/>
  <c r="V1091" i="5"/>
  <c r="E1091" i="5"/>
  <c r="X1091" i="5"/>
  <c r="V1092" i="5"/>
  <c r="E1092" i="5"/>
  <c r="V1093" i="5"/>
  <c r="E1093" i="5"/>
  <c r="V1094" i="5"/>
  <c r="E1094" i="5"/>
  <c r="V1095" i="5"/>
  <c r="E1095" i="5"/>
  <c r="V1096" i="5"/>
  <c r="E1096" i="5"/>
  <c r="V1097" i="5"/>
  <c r="E1097" i="5"/>
  <c r="V1098" i="5"/>
  <c r="E1098" i="5"/>
  <c r="V1099" i="5"/>
  <c r="E1099" i="5"/>
  <c r="V1100" i="5"/>
  <c r="E1100" i="5"/>
  <c r="V1101" i="5"/>
  <c r="E1101" i="5"/>
  <c r="V1102" i="5"/>
  <c r="E1102" i="5"/>
  <c r="X1102" i="5"/>
  <c r="V1103" i="5"/>
  <c r="E1103" i="5"/>
  <c r="X1103" i="5"/>
  <c r="V1104" i="5"/>
  <c r="E1104" i="5"/>
  <c r="V1105" i="5"/>
  <c r="E1105" i="5"/>
  <c r="V1106" i="5"/>
  <c r="E1106" i="5"/>
  <c r="V1107" i="5"/>
  <c r="E1107" i="5"/>
  <c r="V1108" i="5"/>
  <c r="E1108" i="5"/>
  <c r="V1109" i="5"/>
  <c r="E1109" i="5"/>
  <c r="V1110" i="5"/>
  <c r="E1110" i="5"/>
  <c r="V1111" i="5"/>
  <c r="E1111" i="5"/>
  <c r="V1112" i="5"/>
  <c r="E1112" i="5"/>
  <c r="V1113" i="5"/>
  <c r="E1113" i="5"/>
  <c r="V1114" i="5"/>
  <c r="E1114" i="5"/>
  <c r="X1114" i="5"/>
  <c r="V1115" i="5"/>
  <c r="E1115" i="5"/>
  <c r="V1116" i="5"/>
  <c r="E1116" i="5"/>
  <c r="V1117" i="5"/>
  <c r="E1117" i="5"/>
  <c r="V1118" i="5"/>
  <c r="E1118" i="5"/>
  <c r="V1119" i="5"/>
  <c r="E1119" i="5"/>
  <c r="X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X1132" i="5"/>
  <c r="V1133" i="5"/>
  <c r="E1133" i="5"/>
  <c r="V1134" i="5"/>
  <c r="E1134" i="5"/>
  <c r="V1135" i="5"/>
  <c r="E1135" i="5"/>
  <c r="V1136" i="5"/>
  <c r="E1136" i="5"/>
  <c r="V1137" i="5"/>
  <c r="E1137" i="5"/>
  <c r="V1138" i="5"/>
  <c r="E1138" i="5"/>
  <c r="V1139" i="5"/>
  <c r="E1139" i="5"/>
  <c r="V1140" i="5"/>
  <c r="E1140" i="5"/>
  <c r="V1141" i="5"/>
  <c r="E1141" i="5"/>
  <c r="V1142" i="5"/>
  <c r="E1142" i="5"/>
  <c r="V1143" i="5"/>
  <c r="E1143" i="5"/>
  <c r="X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X1157" i="5"/>
  <c r="V1158" i="5"/>
  <c r="E1158" i="5"/>
  <c r="V1159" i="5"/>
  <c r="E1159" i="5"/>
  <c r="V1160" i="5"/>
  <c r="E1160" i="5"/>
  <c r="X1160" i="5"/>
  <c r="V1161" i="5"/>
  <c r="E1161" i="5"/>
  <c r="X1161" i="5"/>
  <c r="V1162" i="5"/>
  <c r="E1162" i="5"/>
  <c r="V1163" i="5"/>
  <c r="E1163" i="5"/>
  <c r="V1164" i="5"/>
  <c r="E1164" i="5"/>
  <c r="V1165" i="5"/>
  <c r="E1165" i="5"/>
  <c r="V1166" i="5"/>
  <c r="E1166" i="5"/>
  <c r="V1167" i="5"/>
  <c r="E1167" i="5"/>
  <c r="V1168" i="5"/>
  <c r="E1168" i="5"/>
  <c r="V1169" i="5"/>
  <c r="E1169" i="5"/>
  <c r="X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X1185" i="5"/>
  <c r="V1186" i="5"/>
  <c r="E1186" i="5"/>
  <c r="V1187" i="5"/>
  <c r="E1187" i="5"/>
  <c r="V1188" i="5"/>
  <c r="E1188" i="5"/>
  <c r="V1189" i="5"/>
  <c r="E1189" i="5"/>
  <c r="X1189" i="5"/>
  <c r="V1190" i="5"/>
  <c r="E1190" i="5"/>
  <c r="V1191" i="5"/>
  <c r="E1191" i="5"/>
  <c r="V1192" i="5"/>
  <c r="E1192" i="5"/>
  <c r="V1193" i="5"/>
  <c r="E1193" i="5"/>
  <c r="V1194" i="5"/>
  <c r="E1194" i="5"/>
  <c r="V1195" i="5"/>
  <c r="E1195" i="5"/>
  <c r="V1196" i="5"/>
  <c r="E1196" i="5"/>
  <c r="V1197" i="5"/>
  <c r="E1197" i="5"/>
  <c r="X1197" i="5"/>
  <c r="V1198" i="5"/>
  <c r="E1198" i="5"/>
  <c r="V1199" i="5"/>
  <c r="E1199" i="5"/>
  <c r="V1200" i="5"/>
  <c r="E1200" i="5"/>
  <c r="V1201" i="5"/>
  <c r="E1201" i="5"/>
  <c r="X1201" i="5"/>
  <c r="V1202" i="5"/>
  <c r="E1202" i="5"/>
  <c r="V1203" i="5"/>
  <c r="E1203" i="5"/>
  <c r="V1204" i="5"/>
  <c r="E1204" i="5"/>
  <c r="V1205" i="5"/>
  <c r="E1205" i="5"/>
  <c r="X1205" i="5"/>
  <c r="V1206" i="5"/>
  <c r="E1206" i="5"/>
  <c r="V1207" i="5"/>
  <c r="E1207" i="5"/>
  <c r="V1208" i="5"/>
  <c r="E1208" i="5"/>
  <c r="V1209" i="5"/>
  <c r="E1209" i="5"/>
  <c r="V1210" i="5"/>
  <c r="E1210" i="5"/>
  <c r="V1211" i="5"/>
  <c r="E1211" i="5"/>
  <c r="V1212" i="5"/>
  <c r="E1212" i="5"/>
  <c r="V1213" i="5"/>
  <c r="E1213" i="5"/>
  <c r="X1213" i="5"/>
  <c r="V1214" i="5"/>
  <c r="E1214" i="5"/>
  <c r="V1215" i="5"/>
  <c r="E1215" i="5"/>
  <c r="V1216" i="5"/>
  <c r="E1216" i="5"/>
  <c r="V1217" i="5"/>
  <c r="E1217" i="5"/>
  <c r="V1218" i="5"/>
  <c r="E1218" i="5"/>
  <c r="V1219" i="5"/>
  <c r="E1219" i="5"/>
  <c r="V1220" i="5"/>
  <c r="E1220" i="5"/>
  <c r="V1221" i="5"/>
  <c r="E1221" i="5"/>
  <c r="V1222" i="5"/>
  <c r="E1222" i="5"/>
  <c r="V1223" i="5"/>
  <c r="E1223" i="5"/>
  <c r="V1224" i="5"/>
  <c r="E1224" i="5"/>
  <c r="X1224" i="5"/>
  <c r="V1225" i="5"/>
  <c r="E1225" i="5"/>
  <c r="X1225" i="5"/>
  <c r="V1226" i="5"/>
  <c r="E1226" i="5"/>
  <c r="V1227" i="5"/>
  <c r="E1227" i="5"/>
  <c r="V1228" i="5"/>
  <c r="E1228" i="5"/>
  <c r="V1229" i="5"/>
  <c r="E1229" i="5"/>
  <c r="X1229" i="5"/>
  <c r="V1230" i="5"/>
  <c r="E1230" i="5"/>
  <c r="V1231" i="5"/>
  <c r="E1231" i="5"/>
  <c r="V1232" i="5"/>
  <c r="E1232" i="5"/>
  <c r="V1233" i="5"/>
  <c r="E1233" i="5"/>
  <c r="V1234" i="5"/>
  <c r="E1234" i="5"/>
  <c r="V1235" i="5"/>
  <c r="E1235" i="5"/>
  <c r="V1236" i="5"/>
  <c r="E1236" i="5"/>
  <c r="X1236" i="5"/>
  <c r="V1237" i="5"/>
  <c r="E1237" i="5"/>
  <c r="X1237" i="5"/>
  <c r="V1238" i="5"/>
  <c r="E1238" i="5"/>
  <c r="V1239" i="5"/>
  <c r="E1239" i="5"/>
  <c r="V1240" i="5"/>
  <c r="E1240" i="5"/>
  <c r="V1241" i="5"/>
  <c r="E1241" i="5"/>
  <c r="X1241" i="5"/>
  <c r="V1242" i="5"/>
  <c r="E1242" i="5"/>
  <c r="V1243" i="5"/>
  <c r="E1243" i="5"/>
  <c r="V1244" i="5"/>
  <c r="E1244" i="5"/>
  <c r="V1245" i="5"/>
  <c r="E1245" i="5"/>
  <c r="X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X1336" i="5"/>
  <c r="V1337" i="5"/>
  <c r="E1337" i="5"/>
  <c r="V1338" i="5"/>
  <c r="E1338" i="5"/>
  <c r="V1339" i="5"/>
  <c r="E1339" i="5"/>
  <c r="V1340" i="5"/>
  <c r="E1340" i="5"/>
  <c r="V1341" i="5"/>
  <c r="E1341" i="5"/>
  <c r="V1342" i="5"/>
  <c r="E1342" i="5"/>
  <c r="V1343" i="5"/>
  <c r="E1343" i="5"/>
  <c r="V1344" i="5"/>
  <c r="E1344" i="5"/>
  <c r="X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X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X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X1465" i="5"/>
  <c r="V1466" i="5"/>
  <c r="E1466" i="5"/>
  <c r="X1466" i="5"/>
  <c r="V1467" i="5"/>
  <c r="E1467" i="5"/>
  <c r="V1468" i="5"/>
  <c r="E1468" i="5"/>
  <c r="V1469" i="5"/>
  <c r="E1469" i="5"/>
  <c r="V1470" i="5"/>
  <c r="E1470" i="5"/>
  <c r="X1470" i="5"/>
  <c r="V1471" i="5"/>
  <c r="E1471" i="5"/>
  <c r="V1472" i="5"/>
  <c r="E1472" i="5"/>
  <c r="V1473" i="5"/>
  <c r="E1473" i="5"/>
  <c r="V1474" i="5"/>
  <c r="E1474" i="5"/>
  <c r="V1475" i="5"/>
  <c r="E1475" i="5"/>
  <c r="V1476" i="5"/>
  <c r="E1476" i="5"/>
  <c r="V1477" i="5"/>
  <c r="E1477" i="5"/>
  <c r="V1478" i="5"/>
  <c r="E1478" i="5"/>
  <c r="V1479" i="5"/>
  <c r="E1479" i="5"/>
  <c r="X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X1495" i="5"/>
  <c r="V1496" i="5"/>
  <c r="E1496" i="5"/>
  <c r="V1497" i="5"/>
  <c r="E1497" i="5"/>
  <c r="X1497" i="5"/>
  <c r="V1498" i="5"/>
  <c r="E1498" i="5"/>
  <c r="V1499" i="5"/>
  <c r="E1499" i="5"/>
  <c r="X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X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X1545" i="5"/>
  <c r="V1546" i="5"/>
  <c r="E1546" i="5"/>
  <c r="X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X1629" i="5"/>
  <c r="V1630" i="5"/>
  <c r="E1630" i="5"/>
  <c r="V1631" i="5"/>
  <c r="E1631" i="5"/>
  <c r="V1632" i="5"/>
  <c r="E1632" i="5"/>
  <c r="V1633" i="5"/>
  <c r="E1633" i="5"/>
  <c r="V1634" i="5"/>
  <c r="E1634" i="5"/>
  <c r="V1635" i="5"/>
  <c r="E1635" i="5"/>
  <c r="V1636" i="5"/>
  <c r="E1636" i="5"/>
  <c r="V1637" i="5"/>
  <c r="E1637" i="5"/>
  <c r="X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X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X1685" i="5"/>
  <c r="V1686" i="5"/>
  <c r="E1686" i="5"/>
  <c r="V1687" i="5"/>
  <c r="E1687" i="5"/>
  <c r="V1688" i="5"/>
  <c r="E1688" i="5"/>
  <c r="V1689" i="5"/>
  <c r="E1689" i="5"/>
  <c r="X1689" i="5"/>
  <c r="V1690" i="5"/>
  <c r="E1690" i="5"/>
  <c r="V1691" i="5"/>
  <c r="E1691" i="5"/>
  <c r="V1692" i="5"/>
  <c r="E1692" i="5"/>
  <c r="V1693" i="5"/>
  <c r="E1693" i="5"/>
  <c r="V1694" i="5"/>
  <c r="E1694" i="5"/>
  <c r="V1695" i="5"/>
  <c r="E1695" i="5"/>
  <c r="V1696" i="5"/>
  <c r="E1696" i="5"/>
  <c r="X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X1709" i="5"/>
  <c r="V1710" i="5"/>
  <c r="E1710" i="5"/>
  <c r="V1711" i="5"/>
  <c r="E1711" i="5"/>
  <c r="V1712" i="5"/>
  <c r="E1712" i="5"/>
  <c r="V1713" i="5"/>
  <c r="E1713" i="5"/>
  <c r="V1714" i="5"/>
  <c r="E1714" i="5"/>
  <c r="V1715" i="5"/>
  <c r="E1715" i="5"/>
  <c r="V1716" i="5"/>
  <c r="E1716" i="5"/>
  <c r="V1717" i="5"/>
  <c r="E1717" i="5"/>
  <c r="X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X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X1813" i="5"/>
  <c r="V1814" i="5"/>
  <c r="E1814" i="5"/>
  <c r="V1815" i="5"/>
  <c r="E1815" i="5"/>
  <c r="V1816" i="5"/>
  <c r="E1816" i="5"/>
  <c r="X1816" i="5"/>
  <c r="V1817" i="5"/>
  <c r="E1817" i="5"/>
  <c r="V1818" i="5"/>
  <c r="E1818" i="5"/>
  <c r="V1819" i="5"/>
  <c r="E1819" i="5"/>
  <c r="V1820" i="5"/>
  <c r="E1820" i="5"/>
  <c r="V1821" i="5"/>
  <c r="E1821" i="5"/>
  <c r="V1822" i="5"/>
  <c r="E1822" i="5"/>
  <c r="V1823" i="5"/>
  <c r="E1823" i="5"/>
  <c r="V1824" i="5"/>
  <c r="E1824" i="5"/>
  <c r="X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X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X1893" i="5"/>
  <c r="V1894" i="5"/>
  <c r="E1894" i="5"/>
  <c r="V1895" i="5"/>
  <c r="E1895" i="5"/>
  <c r="V1896" i="5"/>
  <c r="E1896" i="5"/>
  <c r="V1897" i="5"/>
  <c r="E1897" i="5"/>
  <c r="V1898" i="5"/>
  <c r="E1898" i="5"/>
  <c r="V1899" i="5"/>
  <c r="E1899" i="5"/>
  <c r="V1900" i="5"/>
  <c r="E1900" i="5"/>
  <c r="V1901" i="5"/>
  <c r="E1901" i="5"/>
  <c r="X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X1913" i="5"/>
  <c r="V1914" i="5"/>
  <c r="E1914" i="5"/>
  <c r="V1915" i="5"/>
  <c r="E1915" i="5"/>
  <c r="V1916" i="5"/>
  <c r="E1916" i="5"/>
  <c r="V1917" i="5"/>
  <c r="E1917" i="5"/>
  <c r="X1917" i="5"/>
  <c r="V1918" i="5"/>
  <c r="E1918" i="5"/>
  <c r="V1919" i="5"/>
  <c r="E1919" i="5"/>
  <c r="V1920" i="5"/>
  <c r="E1920" i="5"/>
  <c r="V1921" i="5"/>
  <c r="E1921" i="5"/>
  <c r="X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X1933" i="5"/>
  <c r="V1934" i="5"/>
  <c r="E1934" i="5"/>
  <c r="V1935" i="5"/>
  <c r="E1935" i="5"/>
  <c r="V1936" i="5"/>
  <c r="E1936" i="5"/>
  <c r="X1936" i="5"/>
  <c r="V1937" i="5"/>
  <c r="E1937" i="5"/>
  <c r="V1938" i="5"/>
  <c r="E1938" i="5"/>
  <c r="V1939" i="5"/>
  <c r="E1939" i="5"/>
  <c r="X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X1961" i="5"/>
  <c r="V1962" i="5"/>
  <c r="E1962" i="5"/>
  <c r="V1963" i="5"/>
  <c r="E1963" i="5"/>
  <c r="V1964" i="5"/>
  <c r="E1964" i="5"/>
  <c r="V1965" i="5"/>
  <c r="E1965" i="5"/>
  <c r="X1965" i="5"/>
  <c r="V1966" i="5"/>
  <c r="E1966" i="5"/>
  <c r="V1967" i="5"/>
  <c r="E1967" i="5"/>
  <c r="V1968" i="5"/>
  <c r="E1968" i="5"/>
  <c r="V1969" i="5"/>
  <c r="E1969" i="5"/>
  <c r="X1969" i="5"/>
  <c r="V1970" i="5"/>
  <c r="E1970" i="5"/>
  <c r="V1971" i="5"/>
  <c r="E1971" i="5"/>
  <c r="V1972" i="5"/>
  <c r="E1972" i="5"/>
  <c r="V1973" i="5"/>
  <c r="E1973" i="5"/>
  <c r="X1973" i="5"/>
  <c r="V1974" i="5"/>
  <c r="E1974" i="5"/>
  <c r="V1975" i="5"/>
  <c r="E1975" i="5"/>
  <c r="V1976" i="5"/>
  <c r="E1976" i="5"/>
  <c r="V1977" i="5"/>
  <c r="E1977" i="5"/>
  <c r="X1977" i="5"/>
  <c r="V1978" i="5"/>
  <c r="E1978" i="5"/>
  <c r="V1979" i="5"/>
  <c r="E1979" i="5"/>
  <c r="V1980" i="5"/>
  <c r="E1980" i="5"/>
  <c r="V1981" i="5"/>
  <c r="E1981" i="5"/>
  <c r="V1982" i="5"/>
  <c r="E1982" i="5"/>
  <c r="V1983" i="5"/>
  <c r="E1983" i="5"/>
  <c r="V1984" i="5"/>
  <c r="E1984" i="5"/>
  <c r="V1985" i="5"/>
  <c r="E1985" i="5"/>
  <c r="X1985" i="5"/>
  <c r="V1986" i="5"/>
  <c r="E1986" i="5"/>
  <c r="V1987" i="5"/>
  <c r="E1987" i="5"/>
  <c r="V1988" i="5"/>
  <c r="E1988" i="5"/>
  <c r="V1989" i="5"/>
  <c r="E1989" i="5"/>
  <c r="V1990" i="5"/>
  <c r="E1990" i="5"/>
  <c r="V1991" i="5"/>
  <c r="E1991" i="5"/>
  <c r="V1992" i="5"/>
  <c r="E1992" i="5"/>
  <c r="V1993" i="5"/>
  <c r="E1993" i="5"/>
  <c r="X1993" i="5"/>
  <c r="V1994" i="5"/>
  <c r="E1994" i="5"/>
  <c r="V1995" i="5"/>
  <c r="E1995" i="5"/>
  <c r="V1996" i="5"/>
  <c r="E1996" i="5"/>
  <c r="V1997" i="5"/>
  <c r="E1997" i="5"/>
  <c r="X1997" i="5"/>
  <c r="V1998" i="5"/>
  <c r="E1998" i="5"/>
  <c r="V1999" i="5"/>
  <c r="E1999" i="5"/>
  <c r="V2000" i="5"/>
  <c r="E2000" i="5"/>
  <c r="V2001" i="5"/>
  <c r="E2001" i="5"/>
  <c r="V2002" i="5"/>
  <c r="E2002" i="5"/>
  <c r="V2003" i="5"/>
  <c r="E2003" i="5"/>
  <c r="V2004" i="5"/>
  <c r="E2004" i="5"/>
  <c r="V2005" i="5"/>
  <c r="E2005" i="5"/>
  <c r="X2005" i="5"/>
  <c r="V2006" i="5"/>
  <c r="E2006" i="5"/>
  <c r="V2007" i="5"/>
  <c r="E2007" i="5"/>
  <c r="V2008" i="5"/>
  <c r="E2008" i="5"/>
  <c r="V2009" i="5"/>
  <c r="E2009" i="5"/>
  <c r="X2009" i="5"/>
  <c r="V2010" i="5"/>
  <c r="E2010" i="5"/>
  <c r="V2011" i="5"/>
  <c r="E2011" i="5"/>
  <c r="V2012" i="5"/>
  <c r="E2012" i="5"/>
  <c r="V2013" i="5"/>
  <c r="E2013" i="5"/>
  <c r="X2013" i="5"/>
  <c r="V2014" i="5"/>
  <c r="E2014" i="5"/>
  <c r="V2015" i="5"/>
  <c r="E2015" i="5"/>
  <c r="V2016" i="5"/>
  <c r="E2016" i="5"/>
  <c r="V2017" i="5"/>
  <c r="E2017" i="5"/>
  <c r="X2017" i="5"/>
  <c r="V2018" i="5"/>
  <c r="E2018" i="5"/>
  <c r="V2019" i="5"/>
  <c r="E2019" i="5"/>
  <c r="V2020" i="5"/>
  <c r="E2020" i="5"/>
  <c r="V2021" i="5"/>
  <c r="E2021" i="5"/>
  <c r="X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X2033" i="5"/>
  <c r="V2034" i="5"/>
  <c r="E2034" i="5"/>
  <c r="V2035" i="5"/>
  <c r="E2035" i="5"/>
  <c r="V2036" i="5"/>
  <c r="E2036" i="5"/>
  <c r="V2037" i="5"/>
  <c r="E2037" i="5"/>
  <c r="V2038" i="5"/>
  <c r="E2038" i="5"/>
  <c r="V2039" i="5"/>
  <c r="E2039" i="5"/>
  <c r="V2040" i="5"/>
  <c r="E2040" i="5"/>
  <c r="V2041" i="5"/>
  <c r="E2041" i="5"/>
  <c r="X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X2061" i="5"/>
  <c r="V2062" i="5"/>
  <c r="E2062" i="5"/>
  <c r="V2063" i="5"/>
  <c r="E2063" i="5"/>
  <c r="V2064" i="5"/>
  <c r="E2064" i="5"/>
  <c r="V2065" i="5"/>
  <c r="E2065" i="5"/>
  <c r="V2066" i="5"/>
  <c r="E2066" i="5"/>
  <c r="V2067" i="5"/>
  <c r="E2067" i="5"/>
  <c r="V2068" i="5"/>
  <c r="E2068" i="5"/>
  <c r="V2069" i="5"/>
  <c r="E2069" i="5"/>
  <c r="V2070" i="5"/>
  <c r="E2070" i="5"/>
  <c r="V2071" i="5"/>
  <c r="E2071" i="5"/>
  <c r="V2072" i="5"/>
  <c r="E2072" i="5"/>
  <c r="X2072" i="5"/>
  <c r="V2073" i="5"/>
  <c r="E2073" i="5"/>
  <c r="X2073" i="5"/>
  <c r="V2074" i="5"/>
  <c r="E2074" i="5"/>
  <c r="V2075" i="5"/>
  <c r="E2075" i="5"/>
  <c r="X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X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X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X2201" i="5"/>
  <c r="V2202" i="5"/>
  <c r="E2202" i="5"/>
  <c r="V2203" i="5"/>
  <c r="E2203" i="5"/>
  <c r="V2204" i="5"/>
  <c r="E2204" i="5"/>
  <c r="V2205" i="5"/>
  <c r="E2205" i="5"/>
  <c r="V2206" i="5"/>
  <c r="E2206" i="5"/>
  <c r="V2207" i="5"/>
  <c r="E2207" i="5"/>
  <c r="V2208" i="5"/>
  <c r="E2208" i="5"/>
  <c r="V2209" i="5"/>
  <c r="E2209" i="5"/>
  <c r="X2209" i="5"/>
  <c r="V2210" i="5"/>
  <c r="E2210" i="5"/>
  <c r="V2211" i="5"/>
  <c r="E2211" i="5"/>
  <c r="V2212" i="5"/>
  <c r="E2212" i="5"/>
  <c r="V2213" i="5"/>
  <c r="E2213" i="5"/>
  <c r="V2214" i="5"/>
  <c r="E2214" i="5"/>
  <c r="V2215" i="5"/>
  <c r="E2215" i="5"/>
  <c r="V2216" i="5"/>
  <c r="E2216" i="5"/>
  <c r="V2217" i="5"/>
  <c r="E2217" i="5"/>
  <c r="X2217" i="5"/>
  <c r="V2218" i="5"/>
  <c r="E2218" i="5"/>
  <c r="V2219" i="5"/>
  <c r="E2219" i="5"/>
  <c r="V2220" i="5"/>
  <c r="E2220" i="5"/>
  <c r="V2221" i="5"/>
  <c r="E2221" i="5"/>
  <c r="X2221" i="5"/>
  <c r="V2222" i="5"/>
  <c r="E2222" i="5"/>
  <c r="V2223" i="5"/>
  <c r="E2223" i="5"/>
  <c r="V2224" i="5"/>
  <c r="E2224" i="5"/>
  <c r="V2225" i="5"/>
  <c r="E2225" i="5"/>
  <c r="V2226" i="5"/>
  <c r="E2226" i="5"/>
  <c r="V2227" i="5"/>
  <c r="E2227" i="5"/>
  <c r="V2228" i="5"/>
  <c r="E2228" i="5"/>
  <c r="V2229" i="5"/>
  <c r="E2229" i="5"/>
  <c r="X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X2241" i="5"/>
  <c r="V2242" i="5"/>
  <c r="E2242" i="5"/>
  <c r="V2243" i="5"/>
  <c r="E2243" i="5"/>
  <c r="V2244" i="5"/>
  <c r="E2244" i="5"/>
  <c r="V2245" i="5"/>
  <c r="E2245" i="5"/>
  <c r="X2245" i="5"/>
  <c r="V2246" i="5"/>
  <c r="E2246" i="5"/>
  <c r="V2247" i="5"/>
  <c r="E2247" i="5"/>
  <c r="V2248" i="5"/>
  <c r="E2248" i="5"/>
  <c r="V2249" i="5"/>
  <c r="E2249" i="5"/>
  <c r="X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X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X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X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X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X2338" i="5"/>
  <c r="V2339" i="5"/>
  <c r="E2339" i="5"/>
  <c r="V2340" i="5"/>
  <c r="E2340" i="5"/>
  <c r="V2341" i="5"/>
  <c r="E2341" i="5"/>
  <c r="V2342" i="5"/>
  <c r="E2342" i="5"/>
  <c r="X2342" i="5"/>
  <c r="V2343" i="5"/>
  <c r="E2343" i="5"/>
  <c r="V2344" i="5"/>
  <c r="E2344" i="5"/>
  <c r="V2345" i="5"/>
  <c r="E2345" i="5"/>
  <c r="V2346" i="5"/>
  <c r="E2346" i="5"/>
  <c r="V2347" i="5"/>
  <c r="E2347" i="5"/>
  <c r="V2348" i="5"/>
  <c r="E2348" i="5"/>
  <c r="V2349" i="5"/>
  <c r="E2349" i="5"/>
  <c r="V2350" i="5"/>
  <c r="E2350" i="5"/>
  <c r="X2350" i="5"/>
  <c r="V2351" i="5"/>
  <c r="E2351" i="5"/>
  <c r="X2351" i="5"/>
  <c r="V2352" i="5"/>
  <c r="E2352" i="5"/>
  <c r="V2353" i="5"/>
  <c r="E2353" i="5"/>
  <c r="X2353" i="5"/>
  <c r="V2354" i="5"/>
  <c r="E2354" i="5"/>
  <c r="V2355" i="5"/>
  <c r="E2355" i="5"/>
  <c r="V2356" i="5"/>
  <c r="E2356" i="5"/>
  <c r="X2356" i="5"/>
  <c r="V2357" i="5"/>
  <c r="E2357" i="5"/>
  <c r="V2358" i="5"/>
  <c r="E2358" i="5"/>
  <c r="V2359" i="5"/>
  <c r="E2359" i="5"/>
  <c r="X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X2372" i="5"/>
  <c r="V2373" i="5"/>
  <c r="E2373" i="5"/>
  <c r="X2373" i="5"/>
  <c r="V2374" i="5"/>
  <c r="E2374" i="5"/>
  <c r="V2375" i="5"/>
  <c r="E2375" i="5"/>
  <c r="V2376" i="5"/>
  <c r="E2376" i="5"/>
  <c r="V2377" i="5"/>
  <c r="E2377" i="5"/>
  <c r="V2378" i="5"/>
  <c r="E2378" i="5"/>
  <c r="V2379" i="5"/>
  <c r="E2379" i="5"/>
  <c r="V2380" i="5"/>
  <c r="E2380" i="5"/>
  <c r="X2380" i="5"/>
  <c r="V2381" i="5"/>
  <c r="E2381" i="5"/>
  <c r="V2382" i="5"/>
  <c r="E2382" i="5"/>
  <c r="V2383" i="5"/>
  <c r="E2383" i="5"/>
  <c r="V2384" i="5"/>
  <c r="E2384" i="5"/>
  <c r="V2385" i="5"/>
  <c r="E2385" i="5"/>
  <c r="V2386" i="5"/>
  <c r="E2386" i="5"/>
  <c r="V2387" i="5"/>
  <c r="E2387" i="5"/>
  <c r="V2388" i="5"/>
  <c r="E2388" i="5"/>
  <c r="V2389" i="5"/>
  <c r="E2389" i="5"/>
  <c r="X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X2441" i="5"/>
  <c r="V2442" i="5"/>
  <c r="E2442" i="5"/>
  <c r="V2443" i="5"/>
  <c r="E2443" i="5"/>
  <c r="X2443" i="5"/>
  <c r="V2444" i="5"/>
  <c r="E2444" i="5"/>
  <c r="V2445" i="5"/>
  <c r="E2445" i="5"/>
  <c r="V2446" i="5"/>
  <c r="E2446" i="5"/>
  <c r="V2447" i="5"/>
  <c r="E2447" i="5"/>
  <c r="V2448" i="5"/>
  <c r="E2448" i="5"/>
  <c r="V2449" i="5"/>
  <c r="E2449" i="5"/>
  <c r="V2450" i="5"/>
  <c r="E2450" i="5"/>
  <c r="V2451" i="5"/>
  <c r="E2451" i="5"/>
  <c r="X2451" i="5"/>
  <c r="V2452" i="5"/>
  <c r="E2452" i="5"/>
  <c r="V2453" i="5"/>
  <c r="E2453" i="5"/>
  <c r="X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X2469" i="5"/>
  <c r="V2470" i="5"/>
  <c r="E2470" i="5"/>
  <c r="V2471" i="5"/>
  <c r="E2471" i="5"/>
  <c r="V2472" i="5"/>
  <c r="E2472" i="5"/>
  <c r="V2473" i="5"/>
  <c r="E2473" i="5"/>
  <c r="V2474" i="5"/>
  <c r="E2474" i="5"/>
  <c r="V2475" i="5"/>
  <c r="E2475" i="5"/>
  <c r="V2476" i="5"/>
  <c r="E2476" i="5"/>
  <c r="V2477" i="5"/>
  <c r="E2477" i="5"/>
  <c r="X2477" i="5"/>
  <c r="V2478" i="5"/>
  <c r="E2478" i="5"/>
  <c r="V2479" i="5"/>
  <c r="E2479" i="5"/>
  <c r="V2480" i="5"/>
  <c r="E2480" i="5"/>
  <c r="V2481" i="5"/>
  <c r="E2481" i="5"/>
  <c r="V2482" i="5"/>
  <c r="E2482" i="5"/>
  <c r="V2483" i="5"/>
  <c r="E2483" i="5"/>
  <c r="V2484" i="5"/>
  <c r="E2484" i="5"/>
  <c r="V2485" i="5"/>
  <c r="E2485" i="5"/>
  <c r="V2486" i="5"/>
  <c r="E2486" i="5"/>
  <c r="V2487" i="5"/>
  <c r="E2487" i="5"/>
  <c r="V2488" i="5"/>
  <c r="E2488" i="5"/>
  <c r="X2488" i="5"/>
  <c r="V2489" i="5"/>
  <c r="E2489" i="5"/>
  <c r="V2490" i="5"/>
  <c r="E2490" i="5"/>
  <c r="V2491" i="5"/>
  <c r="E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R263" i="5"/>
  <c r="X257"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X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H79" i="5"/>
  <c r="F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13"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X1661"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X2065"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X1877" i="5"/>
  <c r="AB1880" i="5"/>
  <c r="S1903" i="5"/>
  <c r="AB1936" i="5"/>
  <c r="X1953"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R195" i="5"/>
  <c r="I195" i="5"/>
  <c r="J195" i="5"/>
  <c r="H67" i="5"/>
  <c r="R67" i="5"/>
  <c r="J67" i="5"/>
  <c r="X67" i="5"/>
  <c r="I67" i="5"/>
  <c r="F67" i="5"/>
  <c r="H19" i="5"/>
  <c r="R19" i="5"/>
  <c r="J19" i="5"/>
  <c r="X19" i="5"/>
  <c r="H35" i="5"/>
  <c r="X35" i="5"/>
  <c r="R35" i="5"/>
  <c r="J35" i="5"/>
  <c r="I35" i="5"/>
  <c r="F35" i="5"/>
  <c r="H139" i="5"/>
  <c r="R139" i="5"/>
  <c r="J139" i="5"/>
  <c r="I139" i="5"/>
  <c r="F139" i="5"/>
  <c r="X193" i="5"/>
  <c r="F193" i="5"/>
  <c r="H227" i="5"/>
  <c r="X227" i="5"/>
  <c r="R227" i="5"/>
  <c r="F227" i="5"/>
  <c r="J227" i="5"/>
  <c r="I227" i="5"/>
  <c r="R41" i="5"/>
  <c r="X41" i="5"/>
  <c r="I41" i="5"/>
  <c r="H143" i="5"/>
  <c r="R143" i="5"/>
  <c r="J143" i="5"/>
  <c r="F143" i="5"/>
  <c r="I143" i="5"/>
  <c r="X143" i="5"/>
  <c r="F177" i="5"/>
  <c r="R177" i="5"/>
  <c r="H183" i="5"/>
  <c r="F183" i="5"/>
  <c r="I183" i="5"/>
  <c r="R183" i="5"/>
  <c r="J183" i="5"/>
  <c r="R241" i="5"/>
  <c r="F241" i="5"/>
  <c r="H247" i="5"/>
  <c r="I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X89" i="5"/>
  <c r="I8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I408" i="5"/>
  <c r="H408" i="5"/>
  <c r="F408" i="5"/>
  <c r="I425" i="5"/>
  <c r="J425" i="5"/>
  <c r="H425" i="5"/>
  <c r="F425" i="5"/>
  <c r="X425" i="5"/>
  <c r="R58"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X267" i="5"/>
  <c r="H283" i="5"/>
  <c r="J283" i="5"/>
  <c r="I283" i="5"/>
  <c r="F283" i="5"/>
  <c r="X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R317" i="5"/>
  <c r="J317" i="5"/>
  <c r="H317" i="5"/>
  <c r="X33" i="5"/>
  <c r="I34" i="5"/>
  <c r="I50" i="5"/>
  <c r="X65"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29" i="5"/>
  <c r="F436" i="5"/>
  <c r="F456" i="5"/>
  <c r="H511" i="5"/>
  <c r="H523" i="5"/>
  <c r="X523" i="5"/>
  <c r="F523" i="5"/>
  <c r="R566" i="5"/>
  <c r="F566" i="5"/>
  <c r="J638" i="5"/>
  <c r="R638" i="5"/>
  <c r="F638" i="5"/>
  <c r="I726" i="5"/>
  <c r="F726" i="5"/>
  <c r="I742" i="5"/>
  <c r="F742" i="5"/>
  <c r="AB322" i="5"/>
  <c r="J23" i="5"/>
  <c r="AB32" i="5"/>
  <c r="J39" i="5"/>
  <c r="X53" i="5"/>
  <c r="J55"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2"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X1047" i="5"/>
  <c r="J1047" i="5"/>
  <c r="H1047" i="5"/>
  <c r="H1050" i="5"/>
  <c r="F1050"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X1019" i="5"/>
  <c r="J1019" i="5"/>
  <c r="H1019" i="5"/>
  <c r="F1019" i="5"/>
  <c r="AB1027" i="5"/>
  <c r="F104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38"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X954"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AB1597" i="5"/>
  <c r="S1612" i="5"/>
  <c r="AB1632" i="5"/>
  <c r="S1655" i="5"/>
  <c r="S1687" i="5"/>
  <c r="X1721" i="5"/>
  <c r="I1721" i="5"/>
  <c r="H1721" i="5"/>
  <c r="F1721" i="5"/>
  <c r="F1728" i="5"/>
  <c r="AB1782" i="5"/>
  <c r="AB1801" i="5"/>
  <c r="F1801" i="5"/>
  <c r="AB1813" i="5"/>
  <c r="F1939" i="5"/>
  <c r="H1304" i="5"/>
  <c r="S1339" i="5"/>
  <c r="AB1360" i="5"/>
  <c r="F1371" i="5"/>
  <c r="F1380" i="5"/>
  <c r="F1450" i="5"/>
  <c r="X1451"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X1929" i="5"/>
  <c r="R1929" i="5"/>
  <c r="I1964" i="5"/>
  <c r="H1964" i="5"/>
  <c r="F1964" i="5"/>
  <c r="R1969" i="5"/>
  <c r="J1969" i="5"/>
  <c r="I1969" i="5"/>
  <c r="H1969" i="5"/>
  <c r="AB1972" i="5"/>
  <c r="I2033" i="5"/>
  <c r="F2033" i="5"/>
  <c r="R2033" i="5"/>
  <c r="J2033" i="5"/>
  <c r="H2033"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X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X2256" i="5"/>
  <c r="AB2116" i="5"/>
  <c r="F2116" i="5"/>
  <c r="S2124" i="5"/>
  <c r="F2132" i="5"/>
  <c r="H2137" i="5"/>
  <c r="I2241" i="5"/>
  <c r="R2241" i="5"/>
  <c r="J2241" i="5"/>
  <c r="H2241" i="5"/>
  <c r="F2241" i="5"/>
  <c r="S2281" i="5"/>
  <c r="H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H2492" i="5"/>
  <c r="AB2112" i="5"/>
  <c r="J2150" i="5"/>
  <c r="AB2185" i="5"/>
  <c r="AB2197" i="5"/>
  <c r="AB2200" i="5"/>
  <c r="AB2213" i="5"/>
  <c r="AB2216"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6" i="5"/>
  <c r="X60" i="5"/>
  <c r="X64" i="5"/>
  <c r="X72" i="5"/>
  <c r="X80" i="5"/>
  <c r="X84"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X492"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I616" i="5"/>
  <c r="X618" i="5"/>
  <c r="I620" i="5"/>
  <c r="I624" i="5"/>
  <c r="X626" i="5"/>
  <c r="I628" i="5"/>
  <c r="I636" i="5"/>
  <c r="X638" i="5"/>
  <c r="X642" i="5"/>
  <c r="I652" i="5"/>
  <c r="I656" i="5"/>
  <c r="I660"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R806" i="5"/>
  <c r="J806" i="5"/>
  <c r="I806" i="5"/>
  <c r="H806" i="5"/>
  <c r="F806" i="5"/>
  <c r="I842" i="5"/>
  <c r="H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R826" i="5"/>
  <c r="AB827" i="5"/>
  <c r="R828" i="5"/>
  <c r="I828" i="5"/>
  <c r="J831" i="5"/>
  <c r="I831" i="5"/>
  <c r="X831"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AB928" i="5"/>
  <c r="I949" i="5"/>
  <c r="X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B53" i="4"/>
  <c r="A37" i="6"/>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B51" i="4"/>
  <c r="A35" i="6"/>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A16" i="6"/>
  <c r="B40" i="4"/>
  <c r="F4" i="5"/>
  <c r="A2" i="2"/>
  <c r="A19" i="2"/>
  <c r="A37" i="2"/>
  <c r="A54" i="2"/>
  <c r="A72" i="2"/>
  <c r="C8" i="3"/>
  <c r="C16" i="3"/>
  <c r="C24" i="3"/>
  <c r="D2" i="4"/>
  <c r="B17" i="4"/>
  <c r="A9" i="6"/>
  <c r="H4" i="5"/>
  <c r="J14" i="6"/>
  <c r="J15" i="6"/>
  <c r="J16" i="6"/>
  <c r="J17" i="6"/>
  <c r="J25" i="6"/>
  <c r="I26" i="6"/>
  <c r="C26" i="6"/>
  <c r="J37" i="6"/>
  <c r="J45" i="6"/>
  <c r="I46" i="6"/>
  <c r="I54" i="6"/>
  <c r="C54" i="6"/>
  <c r="J63" i="6"/>
  <c r="J64" i="6"/>
  <c r="J66" i="6"/>
  <c r="I67" i="6"/>
  <c r="A1" i="8"/>
  <c r="I19" i="6"/>
  <c r="J26" i="6"/>
  <c r="I27" i="6"/>
  <c r="C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33" i="4"/>
  <c r="A20" i="6"/>
  <c r="B43" i="4"/>
  <c r="A28" i="6"/>
  <c r="A3" i="6"/>
  <c r="J19" i="6"/>
  <c r="I20" i="6"/>
  <c r="C20" i="6"/>
  <c r="J27" i="6"/>
  <c r="I29" i="6"/>
  <c r="C29" i="6"/>
  <c r="I30" i="6"/>
  <c r="I31" i="6"/>
  <c r="C31" i="6"/>
  <c r="I32" i="6"/>
  <c r="C32" i="6"/>
  <c r="J39" i="6"/>
  <c r="I40" i="6"/>
  <c r="J47" i="6"/>
  <c r="J55" i="6"/>
  <c r="J56" i="6"/>
  <c r="I57" i="6"/>
  <c r="L66" i="6"/>
  <c r="J68" i="6"/>
  <c r="B4" i="8"/>
  <c r="A6" i="2"/>
  <c r="A14" i="2"/>
  <c r="A31" i="2"/>
  <c r="A57" i="2"/>
  <c r="B18" i="3"/>
  <c r="A7" i="2"/>
  <c r="A24" i="2"/>
  <c r="A41" i="2"/>
  <c r="A58" i="2"/>
  <c r="C2" i="3"/>
  <c r="C10" i="3"/>
  <c r="C18" i="3"/>
  <c r="C26" i="3"/>
  <c r="B13" i="4"/>
  <c r="B21" i="4"/>
  <c r="B38" i="4"/>
  <c r="B62" i="4"/>
  <c r="A44" i="6"/>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C21" i="6"/>
  <c r="J29" i="6"/>
  <c r="J30" i="6"/>
  <c r="J31" i="6"/>
  <c r="J32" i="6"/>
  <c r="J40" i="6"/>
  <c r="I41" i="6"/>
  <c r="C41" i="6"/>
  <c r="I49" i="6"/>
  <c r="C49" i="6"/>
  <c r="J57" i="6"/>
  <c r="I58" i="6"/>
  <c r="L67" i="6"/>
  <c r="A1" i="7"/>
  <c r="D4" i="8"/>
  <c r="C3" i="6"/>
  <c r="I4" i="6"/>
  <c r="C4" i="6"/>
  <c r="I5" i="6"/>
  <c r="C5" i="6"/>
  <c r="J21" i="6"/>
  <c r="I22" i="6"/>
  <c r="C22" i="6"/>
  <c r="I34" i="6"/>
  <c r="C34" i="6"/>
  <c r="J41" i="6"/>
  <c r="I42" i="6"/>
  <c r="C42" i="6"/>
  <c r="J49" i="6"/>
  <c r="I50" i="6"/>
  <c r="C50" i="6"/>
  <c r="J58" i="6"/>
  <c r="I59" i="6"/>
  <c r="C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J5" i="6"/>
  <c r="I6" i="6"/>
  <c r="C6" i="6"/>
  <c r="I7" i="6"/>
  <c r="C7" i="6"/>
  <c r="I8" i="6"/>
  <c r="C8" i="6"/>
  <c r="I9" i="6"/>
  <c r="C9" i="6"/>
  <c r="I10" i="6"/>
  <c r="C10" i="6"/>
  <c r="I11" i="6"/>
  <c r="C11" i="6"/>
  <c r="I12" i="6"/>
  <c r="C12" i="6"/>
  <c r="J22" i="6"/>
  <c r="J34" i="6"/>
  <c r="I35" i="6"/>
  <c r="C35" i="6"/>
  <c r="J42" i="6"/>
  <c r="J50" i="6"/>
  <c r="I51" i="6"/>
  <c r="C51" i="6"/>
  <c r="J59" i="6"/>
  <c r="I60" i="6"/>
  <c r="C60" i="6"/>
  <c r="C5" i="7"/>
  <c r="D1" i="6"/>
  <c r="J6" i="6"/>
  <c r="J7" i="6"/>
  <c r="J8" i="6"/>
  <c r="J9" i="6"/>
  <c r="J10" i="6"/>
  <c r="J11" i="6"/>
  <c r="J12" i="6"/>
  <c r="I24" i="6"/>
  <c r="C24" i="6"/>
  <c r="J35" i="6"/>
  <c r="I36" i="6"/>
  <c r="C36" i="6"/>
  <c r="I44" i="6"/>
  <c r="J51" i="6"/>
  <c r="I52" i="6"/>
  <c r="C52" i="6"/>
  <c r="J60" i="6"/>
  <c r="I62" i="6"/>
  <c r="I65" i="6"/>
  <c r="D5" i="7"/>
  <c r="B10" i="4"/>
  <c r="A6" i="6"/>
  <c r="B18" i="4"/>
  <c r="A10" i="6"/>
  <c r="G25" i="4"/>
  <c r="G61" i="4"/>
  <c r="B44" i="4"/>
  <c r="A29" i="6"/>
  <c r="B49" i="4"/>
  <c r="A33" i="6"/>
  <c r="B85" i="4"/>
  <c r="A60" i="6"/>
  <c r="A4" i="5"/>
  <c r="I4" i="5"/>
  <c r="I14" i="6"/>
  <c r="C14" i="6"/>
  <c r="I15" i="6"/>
  <c r="C15" i="6"/>
  <c r="I16" i="6"/>
  <c r="C16" i="6"/>
  <c r="I17" i="6"/>
  <c r="C17" i="6"/>
  <c r="J24" i="6"/>
  <c r="I25" i="6"/>
  <c r="J36" i="6"/>
  <c r="I37" i="6"/>
  <c r="C37" i="6"/>
  <c r="J44" i="6"/>
  <c r="I45" i="6"/>
  <c r="C45" i="6"/>
  <c r="J52" i="6"/>
  <c r="J62" i="6"/>
  <c r="I63" i="6"/>
  <c r="C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69" i="4"/>
  <c r="A50"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B34" i="4"/>
  <c r="A21" i="6"/>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C19" i="6"/>
  <c r="K65" i="6"/>
  <c r="D24" i="6"/>
  <c r="X100" i="5"/>
  <c r="D27" i="6"/>
  <c r="C40" i="6"/>
  <c r="D20" i="6"/>
  <c r="C2" i="6"/>
  <c r="B2" i="6"/>
  <c r="F57" i="6"/>
  <c r="H57" i="6"/>
  <c r="H54" i="6"/>
  <c r="F62" i="6"/>
  <c r="H62" i="6"/>
  <c r="F58" i="6"/>
  <c r="H58" i="6"/>
  <c r="F60" i="6"/>
  <c r="H60" i="6"/>
  <c r="F63" i="6"/>
  <c r="H63" i="6"/>
  <c r="F59" i="6"/>
  <c r="H59" i="6"/>
  <c r="F55" i="6"/>
  <c r="D25" i="6"/>
  <c r="C25" i="6"/>
  <c r="D26" i="6"/>
  <c r="D21" i="6"/>
  <c r="D22" i="6"/>
  <c r="H47" i="6"/>
  <c r="D47"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9" i="6"/>
  <c r="C46" i="6"/>
  <c r="D34" i="6"/>
  <c r="D31" i="6"/>
  <c r="C30" i="6"/>
  <c r="D30" i="6"/>
  <c r="D32" i="6"/>
  <c r="R16" i="5"/>
  <c r="I16" i="5"/>
  <c r="H16" i="5"/>
  <c r="J16" i="5"/>
  <c r="F16"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7" i="6"/>
  <c r="D60" i="6"/>
  <c r="D58" i="6"/>
  <c r="C58" i="6"/>
  <c r="D63" i="6"/>
  <c r="C62" i="6"/>
  <c r="D62" i="6"/>
  <c r="D54" i="6"/>
  <c r="D57" i="6"/>
  <c r="C57" i="6"/>
  <c r="F56" i="6"/>
  <c r="H56" i="6"/>
  <c r="H55" i="6"/>
  <c r="D59" i="6"/>
  <c r="X13" i="5"/>
  <c r="X10" i="5"/>
  <c r="X9" i="5"/>
  <c r="X12" i="5"/>
  <c r="X14" i="5"/>
  <c r="X17" i="5"/>
  <c r="X11" i="5"/>
  <c r="X15" i="5"/>
  <c r="X8" i="5"/>
  <c r="X16" i="5"/>
  <c r="D55" i="6"/>
  <c r="C55" i="6"/>
  <c r="D56" i="6"/>
  <c r="C56" i="6"/>
  <c r="S17" i="5"/>
  <c r="S12" i="5"/>
  <c r="S16" i="5"/>
  <c r="S15" i="5"/>
  <c r="S13" i="5"/>
  <c r="S14" i="5"/>
  <c r="S10" i="5"/>
  <c r="S11" i="5"/>
  <c r="S8" i="5"/>
  <c r="S9" i="5"/>
  <c r="S7" i="5"/>
  <c r="G64" i="6" a="1"/>
  <c r="A15" i="6"/>
  <c r="B57" i="4"/>
  <c r="A40" i="6"/>
  <c r="G43" i="4"/>
  <c r="G67" i="6"/>
  <c r="H67" i="6"/>
  <c r="G68" i="6"/>
  <c r="H68" i="6"/>
  <c r="G66" i="6"/>
  <c r="H66" i="6"/>
  <c r="G65" i="6"/>
  <c r="H65" i="6"/>
  <c r="G55" i="4"/>
  <c r="G64" i="6"/>
  <c r="B59" i="4"/>
  <c r="A42" i="6"/>
  <c r="B65" i="4"/>
  <c r="A47" i="6"/>
  <c r="B50" i="4"/>
  <c r="A34" i="6"/>
  <c r="B68" i="4"/>
  <c r="A49" i="6"/>
  <c r="A25" i="6"/>
  <c r="G74" i="4"/>
  <c r="G49" i="4"/>
  <c r="V5" i="5"/>
  <c r="G5" i="5"/>
  <c r="F69" i="6"/>
  <c r="A24" i="6"/>
  <c r="B63" i="4"/>
  <c r="A45" i="6"/>
  <c r="G67" i="4"/>
  <c r="G31" i="4"/>
  <c r="B71" i="4"/>
  <c r="A52" i="6"/>
  <c r="B56" i="4"/>
  <c r="A39" i="6"/>
  <c r="G37" i="4"/>
  <c r="C65" i="6"/>
  <c r="D65" i="6"/>
  <c r="C66" i="6"/>
  <c r="D66" i="6"/>
  <c r="D68" i="6"/>
  <c r="C68" i="6"/>
  <c r="C67" i="6"/>
  <c r="D67" i="6"/>
  <c r="C69" i="6"/>
  <c r="B64" i="6"/>
  <c r="H64" i="6"/>
  <c r="H5" i="5"/>
  <c r="F5" i="5"/>
  <c r="J5" i="5"/>
  <c r="E5" i="5"/>
  <c r="I5" i="5"/>
  <c r="R5" i="5"/>
  <c r="X5" i="5"/>
  <c r="G69" i="6" a="1"/>
  <c r="G69" i="6"/>
  <c r="H69" i="6"/>
  <c r="H70" i="6"/>
  <c r="D2" i="6"/>
  <c r="D64" i="6"/>
  <c r="C64" i="6"/>
  <c r="S5"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<sst xmlns="http://schemas.openxmlformats.org/spreadsheetml/2006/main" count="22336" uniqueCount="15833">
  <si>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</si>
  <si>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</si>
  <si>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</si>
  <si>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</si>
  <si>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</si>
  <si>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</si>
  <si>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</si>
  <si>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</si>
  <si>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</si>
  <si>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</si>
  <si>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</si>
  <si>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</si>
  <si>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</si>
  <si>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</si>
  <si>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</si>
  <si>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</si>
  <si>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</si>
  <si>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</si>
  <si>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</si>
  <si>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</si>
  <si>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</si>
  <si>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</si>
  <si>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</si>
  <si>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</si>
  <si>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</si>
  <si>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</si>
  <si>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</si>
  <si>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</si>
  <si>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</si>
  <si>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</si>
  <si>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</si>
  <si>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</si>
  <si>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</si>
  <si>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</si>
  <si>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</si>
  <si>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</si>
  <si>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</si>
  <si>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</si>
  <si>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</si>
  <si>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</si>
  <si>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</si>
  <si>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</si>
  <si>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</si>
  <si>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</si>
  <si>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</si>
  <si>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</si>
  <si>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</si>
  <si>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</si>
  <si>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</si>
  <si>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</si>
  <si>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</si>
  <si>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</si>
  <si>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</si>
  <si>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</si>
  <si>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</si>
  <si>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</si>
  <si>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</si>
  <si>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</si>
  <si>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</si>
  <si>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</si>
  <si>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</si>
  <si>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</si>
  <si>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</si>
  <si>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</si>
  <si>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</si>
  <si>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</si>
  <si>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</si>
  <si>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</si>
  <si>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</si>
  <si>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</si>
  <si>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</si>
  <si>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</si>
  <si>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</si>
  <si>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</si>
  <si>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</si>
  <si>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</si>
  <si>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</si>
  <si>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</si>
  <si>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</si>
  <si>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</si>
  <si>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</si>
  <si>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</si>
  <si>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</si>
  <si>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</si>
  <si>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</si>
  <si>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</si>
  <si>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</si>
  <si>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</si>
  <si>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</si>
  <si>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</si>
  <si>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</si>
  <si>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</si>
  <si>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</si>
  <si>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</si>
  <si>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</si>
  <si>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</si>
  <si>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</si>
  <si>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</si>
  <si>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</si>
  <si>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</si>
  <si>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</si>
  <si>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</si>
  <si>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</si>
  <si>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</si>
  <si>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</si>
  <si>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</si>
  <si>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</si>
  <si>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</si>
  <si>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</si>
  <si>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</si>
  <si>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</si>
  <si>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</si>
  <si>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</si>
  <si>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</si>
  <si>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</si>
  <si>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</si>
  <si>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</si>
  <si>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</si>
  <si>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</si>
  <si>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</si>
  <si>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</si>
  <si>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</si>
  <si>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</si>
  <si>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</si>
  <si>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</si>
  <si>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</si>
  <si>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</si>
  <si>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</si>
  <si>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</si>
  <si>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</si>
  <si>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</si>
  <si>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</si>
  <si>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</si>
  <si>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</si>
  <si>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</si>
  <si>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</si>
  <si>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</si>
  <si>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</si>
  <si>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</si>
  <si>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</si>
  <si>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</si>
  <si>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</si>
  <si>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</si>
  <si>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</si>
  <si>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</si>
  <si>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</si>
  <si>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</si>
  <si>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</si>
  <si>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</si>
  <si>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</si>
  <si>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</si>
  <si>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</si>
  <si>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</si>
  <si>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</si>
  <si>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</si>
  <si>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</si>
  <si>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</si>
  <si>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</si>
  <si>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</si>
  <si>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</si>
  <si>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</si>
  <si>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</si>
  <si>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</si>
  <si>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</si>
  <si>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</si>
  <si>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</si>
  <si>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</si>
  <si>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</si>
  <si>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</si>
  <si>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</si>
  <si>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</si>
  <si>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</si>
  <si>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</si>
  <si>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</si>
  <si>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</si>
  <si>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</si>
  <si>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</si>
  <si>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</si>
  <si>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</si>
  <si>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</si>
  <si>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</si>
  <si>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</si>
  <si>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</si>
  <si>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</si>
  <si>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</si>
  <si>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</si>
  <si>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</si>
  <si>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</si>
  <si>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</si>
  <si>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</si>
  <si>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</si>
  <si>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</si>
  <si>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</si>
  <si>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</si>
  <si>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</si>
  <si>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</si>
  <si>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</si>
  <si>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</si>
  <si>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</si>
  <si>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</si>
  <si>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</si>
  <si>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</si>
  <si>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</si>
  <si>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</si>
  <si>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</si>
  <si>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</si>
  <si>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</si>
  <si>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</si>
  <si>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</si>
  <si>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</si>
  <si>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</si>
  <si>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</si>
  <si>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</si>
  <si>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</si>
  <si>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</si>
  <si>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</si>
  <si>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</si>
  <si>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</si>
  <si>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</si>
  <si>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</si>
  <si>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</si>
  <si>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</si>
  <si>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</si>
  <si>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</si>
  <si>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</si>
  <si>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</si>
  <si>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</si>
  <si>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</si>
  <si>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</si>
  <si>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</si>
  <si>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</si>
  <si>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</si>
  <si>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</si>
  <si>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</si>
  <si>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</si>
  <si>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</si>
  <si>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</si>
  <si>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</si>
  <si>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</si>
  <si>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</si>
  <si>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</si>
  <si>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</si>
  <si>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</si>
  <si>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</si>
  <si>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</si>
  <si>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</si>
  <si>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</si>
  <si>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</si>
  <si>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</si>
  <si>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</si>
  <si>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</si>
  <si>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</si>
  <si>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</si>
  <si>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</si>
  <si>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</si>
  <si>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</si>
  <si>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</si>
  <si>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</si>
  <si>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</si>
  <si>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</si>
  <si>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</si>
  <si>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</si>
  <si>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</si>
  <si>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</si>
  <si>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</si>
  <si>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</si>
  <si>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</si>
  <si>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</si>
  <si>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</si>
  <si>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</si>
  <si>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</si>
  <si>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</si>
  <si>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</si>
  <si>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</si>
  <si>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</si>
  <si>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</si>
  <si>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</si>
  <si>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</si>
  <si>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</si>
  <si>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</si>
  <si>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</si>
  <si>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</si>
  <si>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</si>
  <si>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</si>
  <si>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</si>
  <si>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</si>
  <si>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</si>
  <si>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</si>
  <si>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</si>
  <si>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</si>
  <si>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</si>
  <si>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</si>
  <si>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</si>
  <si>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</si>
  <si>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</si>
  <si>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</si>
  <si>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</si>
  <si>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</si>
  <si>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</si>
  <si>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</si>
  <si>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</si>
  <si>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</si>
  <si>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</si>
  <si>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</si>
  <si>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</si>
  <si>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</si>
  <si>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</si>
  <si>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</si>
  <si>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</si>
  <si>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</si>
  <si>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</si>
  <si>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</si>
  <si>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</si>
  <si>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</si>
  <si>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</si>
  <si>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</si>
  <si>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</si>
  <si>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</si>
  <si>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</si>
  <si>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</si>
  <si>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</si>
  <si>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</si>
  <si>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</si>
  <si>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</si>
  <si>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</si>
  <si>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</si>
  <si>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</si>
  <si>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</si>
  <si>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</si>
  <si>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</si>
  <si>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</si>
  <si>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</si>
  <si>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</si>
  <si>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</si>
  <si>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</si>
  <si>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</si>
  <si>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</si>
  <si>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</si>
  <si>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</si>
  <si>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</si>
  <si>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</si>
  <si>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</si>
  <si>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</si>
  <si>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</si>
  <si>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</si>
  <si>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</si>
  <si>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</si>
  <si>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</si>
  <si>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</si>
  <si>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</si>
  <si>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</si>
  <si>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</si>
  <si>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</si>
  <si>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</si>
  <si>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</si>
  <si>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</si>
  <si>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</si>
  <si>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</si>
  <si>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</si>
  <si>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</si>
  <si>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</si>
  <si>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</si>
  <si>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</si>
  <si>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</si>
  <si>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</si>
  <si>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</si>
  <si>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</si>
  <si>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</si>
  <si>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</si>
  <si>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</si>
  <si>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</si>
  <si>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</si>
  <si>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</si>
  <si>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</si>
  <si>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</si>
  <si>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</si>
  <si>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</si>
  <si>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</si>
  <si>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</si>
  <si>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</si>
  <si>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</si>
  <si>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</si>
  <si>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</si>
  <si>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</si>
  <si>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</si>
  <si>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</si>
  <si>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</si>
  <si>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</si>
  <si>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</si>
  <si>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</si>
  <si>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</si>
  <si>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</si>
  <si>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</si>
  <si>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</si>
  <si>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</si>
  <si>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</si>
  <si>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</si>
  <si>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</si>
  <si>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</si>
  <si>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</si>
  <si>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</si>
  <si>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</si>
  <si>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</si>
  <si>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</si>
  <si>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</si>
  <si>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</si>
  <si>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</si>
  <si>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</si>
  <si>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</si>
  <si>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</si>
  <si>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</si>
  <si>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</si>
  <si>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</si>
  <si>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</si>
  <si>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</si>
  <si>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</si>
  <si>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</si>
  <si>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</si>
  <si>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</si>
  <si>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</si>
  <si>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</si>
  <si>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</si>
  <si>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</si>
  <si>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</si>
  <si>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</si>
  <si>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</si>
  <si>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</si>
  <si>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</si>
  <si>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</si>
  <si>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</si>
  <si>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</si>
  <si>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</si>
  <si>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</si>
  <si>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</si>
  <si>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</si>
  <si>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</si>
  <si>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</si>
  <si>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</si>
  <si>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</si>
  <si>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</si>
  <si>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</si>
  <si>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</si>
  <si>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</si>
  <si>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</si>
  <si>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</si>
  <si>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</si>
  <si>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</si>
  <si>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</si>
  <si>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</si>
  <si>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</si>
  <si>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</si>
  <si>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</si>
  <si>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</si>
  <si>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</si>
  <si>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</si>
  <si>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</si>
  <si>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</si>
  <si>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</si>
  <si>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</si>
  <si>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</si>
  <si>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</si>
  <si>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</si>
  <si>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</si>
  <si>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</si>
  <si>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</si>
  <si>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</si>
  <si>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</si>
  <si>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</si>
  <si>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</si>
  <si>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</si>
  <si>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</si>
  <si>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</si>
  <si>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</si>
  <si>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</si>
  <si>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</si>
  <si>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</si>
  <si>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</si>
  <si>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</si>
  <si>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</si>
  <si>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</si>
  <si>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</si>
  <si>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</si>
  <si>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</si>
  <si>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</si>
  <si>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</si>
  <si>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</si>
  <si>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</si>
  <si>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</si>
  <si>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</si>
  <si>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</si>
  <si>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</si>
  <si>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</si>
  <si>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</si>
  <si>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</si>
  <si>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</si>
  <si>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</si>
  <si>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</si>
  <si>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</si>
  <si>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</si>
  <si>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</si>
  <si>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</si>
  <si>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</si>
  <si>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</si>
  <si>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</si>
  <si>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</si>
  <si>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</si>
  <si>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</si>
  <si>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</si>
  <si>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</si>
  <si>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</si>
  <si>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</si>
  <si>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</si>
  <si>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</si>
  <si>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</si>
  <si>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</si>
  <si>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</si>
  <si>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</si>
  <si>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</si>
  <si>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</si>
  <si>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</si>
  <si>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</si>
  <si>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</si>
  <si>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</si>
  <si>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</si>
  <si>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</si>
  <si>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</si>
  <si>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</si>
  <si>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</si>
  <si>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</si>
  <si>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</si>
  <si>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</si>
  <si>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</si>
  <si>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</si>
  <si>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</si>
  <si>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</si>
  <si>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</si>
  <si>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</si>
  <si>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</si>
  <si>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</si>
  <si>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</si>
  <si>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</si>
  <si>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</si>
  <si>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</si>
  <si>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</si>
  <si>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</si>
  <si>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</si>
  <si>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</si>
  <si>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</si>
  <si>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</si>
  <si>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</si>
  <si>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</si>
  <si>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</si>
  <si>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</si>
  <si>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</si>
  <si>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</si>
  <si>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</si>
  <si>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</si>
  <si>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</si>
  <si>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</si>
  <si>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</si>
  <si>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</si>
  <si>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</si>
  <si>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</si>
  <si>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</si>
  <si>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</si>
  <si>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</si>
  <si>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</si>
  <si>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</si>
  <si>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</si>
  <si>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</si>
  <si>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</si>
  <si>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</si>
  <si>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</si>
  <si>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</si>
  <si>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</si>
  <si>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</si>
  <si>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</si>
  <si>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</si>
  <si>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</si>
  <si>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</si>
  <si>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</si>
  <si>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</si>
  <si>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</si>
  <si>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</si>
  <si>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</si>
  <si>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</si>
  <si>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</si>
  <si>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</si>
  <si>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</si>
  <si>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</si>
  <si>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</si>
  <si>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</si>
  <si>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</si>
  <si>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</si>
  <si>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</si>
  <si>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</si>
  <si>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</si>
  <si>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</si>
  <si>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</si>
  <si>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</si>
  <si>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</si>
  <si>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</si>
  <si>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</si>
  <si>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</si>
  <si>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</si>
  <si>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</si>
  <si>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</si>
  <si>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</si>
  <si>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</si>
  <si>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</si>
  <si>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</si>
  <si>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</si>
  <si>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</si>
  <si>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</si>
  <si>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</si>
  <si>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</si>
  <si>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</si>
  <si>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</si>
  <si>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</si>
  <si>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</si>
  <si>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</si>
  <si>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</si>
  <si>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</si>
  <si>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</si>
  <si>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</si>
  <si>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</si>
  <si>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</si>
  <si>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</si>
  <si>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</si>
  <si>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</si>
  <si>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</si>
  <si>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</si>
  <si>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</si>
  <si>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</si>
  <si>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</si>
  <si>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</si>
  <si>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</si>
  <si>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</si>
  <si>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</si>
  <si>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</si>
  <si>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</si>
  <si>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</si>
  <si>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</si>
  <si>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</si>
  <si>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</si>
  <si>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</si>
  <si>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</si>
  <si>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</si>
  <si>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</si>
  <si>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</si>
  <si>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</si>
  <si>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</si>
  <si>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</si>
  <si>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</si>
  <si>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</si>
  <si>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</si>
  <si>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</si>
  <si>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</si>
  <si>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</si>
  <si>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</si>
  <si>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</si>
  <si>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</si>
  <si>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</si>
  <si>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</si>
  <si>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</si>
  <si>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</si>
  <si>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</si>
  <si>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</si>
  <si>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</si>
  <si>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</si>
  <si>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</si>
  <si>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</si>
  <si>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</si>
  <si>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</si>
  <si>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</si>
  <si>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</si>
  <si>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</si>
  <si>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</si>
  <si>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</si>
  <si>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</si>
  <si>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</si>
  <si>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</si>
  <si>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</si>
  <si>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</si>
  <si>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</si>
  <si>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</si>
  <si>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</si>
  <si>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</si>
  <si>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</si>
  <si>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</si>
  <si>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</si>
  <si>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</si>
  <si>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</si>
  <si>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</si>
  <si>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</si>
  <si>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</si>
  <si>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</si>
  <si>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</si>
  <si>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</si>
  <si>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</si>
  <si>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</si>
  <si>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</si>
  <si>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</si>
  <si>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</si>
  <si>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</si>
  <si>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</si>
  <si>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</si>
  <si>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</si>
  <si>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</si>
  <si>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</si>
  <si>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</si>
  <si>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</si>
  <si>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</si>
  <si>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</si>
  <si>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</si>
  <si>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</si>
  <si>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</si>
  <si>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</si>
  <si>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</si>
  <si>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</si>
  <si>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</si>
  <si>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</si>
  <si>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</si>
  <si>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</si>
  <si>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</si>
  <si>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</si>
  <si>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</si>
  <si>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</si>
  <si>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</si>
  <si>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</si>
  <si>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</si>
  <si>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</si>
  <si>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</si>
  <si>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</si>
  <si>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</si>
  <si>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</si>
  <si>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</si>
  <si>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</si>
  <si>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</si>
  <si>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</si>
  <si>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</si>
  <si>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</si>
  <si>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</si>
  <si>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</si>
  <si>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</si>
  <si>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</si>
  <si>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</si>
  <si>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</si>
  <si>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</si>
  <si>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</si>
  <si>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</si>
  <si>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</si>
  <si>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</si>
  <si>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</si>
  <si>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</si>
  <si>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</si>
  <si>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</si>
  <si>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</si>
  <si>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</si>
  <si>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</si>
  <si>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</si>
  <si>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</si>
  <si>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</si>
  <si>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</si>
  <si>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</si>
  <si>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</si>
  <si>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</si>
  <si>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</si>
  <si>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</si>
  <si>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</si>
  <si>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</si>
  <si>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</si>
  <si>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</si>
  <si>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</si>
  <si>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</si>
  <si>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</si>
  <si>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</si>
  <si>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</si>
  <si>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</si>
  <si>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</si>
  <si>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</si>
  <si>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</si>
  <si>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</si>
  <si>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</si>
  <si>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</si>
  <si>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</si>
  <si>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</si>
  <si>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</si>
  <si>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</si>
  <si>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</si>
  <si>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</si>
  <si>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</si>
  <si>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</si>
  <si>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</si>
  <si>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</si>
  <si>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</si>
  <si>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</si>
  <si>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</si>
  <si>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</si>
  <si>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</si>
  <si>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</si>
  <si>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</si>
  <si>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</si>
  <si>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</si>
  <si>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</si>
  <si>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</si>
  <si>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</si>
  <si>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</si>
  <si>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</si>
  <si>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</si>
  <si>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</si>
  <si>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</si>
  <si>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</si>
  <si>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</si>
  <si>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</si>
  <si>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</si>
  <si>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</si>
  <si>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</si>
  <si>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</si>
  <si>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</si>
  <si>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</si>
  <si>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</si>
  <si>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</si>
  <si>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</si>
  <si>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</si>
  <si>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</si>
  <si>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</si>
  <si>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</si>
  <si>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</si>
  <si>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</si>
  <si>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</si>
  <si>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</si>
  <si>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</si>
  <si>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</si>
  <si>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</si>
  <si>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</si>
  <si>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</si>
  <si>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</si>
  <si>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</si>
  <si>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</si>
  <si>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</si>
  <si>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</si>
  <si>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</si>
  <si>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</si>
  <si>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</si>
  <si>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</si>
  <si>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</si>
  <si>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</si>
  <si>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</si>
  <si>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</si>
  <si>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</si>
  <si>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</si>
  <si>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</si>
  <si>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</si>
  <si>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</si>
  <si>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</si>
  <si>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</si>
  <si>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</si>
  <si>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</si>
  <si>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</si>
  <si>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</si>
  <si>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</si>
  <si>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</si>
  <si>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</si>
  <si>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</si>
  <si>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</si>
  <si>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</si>
  <si>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</si>
  <si>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</si>
  <si>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</si>
  <si>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</si>
  <si>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</si>
  <si>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</si>
  <si>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</si>
  <si>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</si>
  <si>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</si>
  <si>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</si>
  <si>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</si>
  <si>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</si>
  <si>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</si>
  <si>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</si>
  <si>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</si>
  <si>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</si>
  <si>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</si>
  <si>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</si>
  <si>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</si>
  <si>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</si>
  <si>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</si>
  <si>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</si>
  <si>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</si>
  <si>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</si>
  <si>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</si>
  <si>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</si>
  <si>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</si>
  <si>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</si>
  <si>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</si>
  <si>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</si>
  <si>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</si>
  <si>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</si>
  <si>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</si>
  <si>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</si>
  <si>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</si>
  <si>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</si>
  <si>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</si>
  <si>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</si>
  <si>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</si>
  <si>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</si>
  <si>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</si>
  <si>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</si>
  <si>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</si>
  <si>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</si>
  <si>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</si>
  <si>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</si>
  <si>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</si>
  <si>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</si>
  <si>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</si>
  <si>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</si>
  <si>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</si>
  <si>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</si>
  <si>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</si>
  <si>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</si>
  <si>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</si>
  <si>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</si>
  <si>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</si>
  <si>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</si>
  <si>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</si>
  <si>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</si>
  <si>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</si>
  <si>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</si>
  <si>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</si>
  <si>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</si>
  <si>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</si>
  <si>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</si>
  <si>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</si>
  <si>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</si>
  <si>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</si>
  <si>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</si>
  <si>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</si>
  <si>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</si>
  <si>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</si>
  <si>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</si>
  <si>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</si>
  <si>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</si>
  <si>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</si>
  <si>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</si>
  <si>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</si>
  <si>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</si>
  <si>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</si>
  <si>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</si>
  <si>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</si>
  <si>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</si>
  <si>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</si>
  <si>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</si>
  <si>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</si>
  <si>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</si>
  <si>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</si>
  <si>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</si>
  <si>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</si>
  <si>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</si>
  <si>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</si>
  <si>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</si>
  <si>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</si>
  <si>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</si>
  <si>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</si>
  <si>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</si>
  <si>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</si>
  <si>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</si>
  <si>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</si>
  <si>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</si>
  <si>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</si>
  <si>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</si>
  <si>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</si>
  <si>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</si>
  <si>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</si>
  <si>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</si>
  <si>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</si>
  <si>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</si>
  <si>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</si>
  <si>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</si>
  <si>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</si>
  <si>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</si>
  <si>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</si>
  <si>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</si>
  <si>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</si>
  <si>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</si>
  <si>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</si>
  <si>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</si>
  <si>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</si>
  <si>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</si>
  <si>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</si>
  <si>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</si>
  <si>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</si>
  <si>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</si>
  <si>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</si>
  <si>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</si>
  <si>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</si>
  <si>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</si>
  <si>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</si>
  <si>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</si>
  <si>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</si>
  <si>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</si>
  <si>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</si>
  <si>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</si>
  <si>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</si>
  <si>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</si>
  <si>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</si>
  <si>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</si>
  <si>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</si>
  <si>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</si>
  <si>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</si>
  <si>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</si>
  <si>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</si>
  <si>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</si>
  <si>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</si>
  <si>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</si>
  <si>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</si>
  <si>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</si>
  <si>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</si>
  <si>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</si>
  <si>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</si>
  <si>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</si>
  <si>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</si>
  <si>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</si>
  <si>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</si>
  <si>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</si>
  <si>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</si>
  <si>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</si>
  <si>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</si>
  <si>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</si>
  <si>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</si>
  <si>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</si>
  <si>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</si>
  <si>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</si>
  <si>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</si>
  <si>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</si>
  <si>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</si>
  <si>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</si>
  <si>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</si>
  <si>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</si>
  <si>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</si>
  <si>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</si>
  <si>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</si>
  <si>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</si>
  <si>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</si>
  <si>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</si>
  <si>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</si>
  <si>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</si>
  <si>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</si>
  <si>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</si>
  <si>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</si>
  <si>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</si>
  <si>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</si>
  <si>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</si>
  <si>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</si>
  <si>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</si>
  <si>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</si>
  <si>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</si>
  <si>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</si>
  <si>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</si>
  <si>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</si>
  <si>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</si>
  <si>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</si>
  <si>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</si>
  <si>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</si>
  <si>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</si>
  <si>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</si>
  <si>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</si>
  <si>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</si>
  <si>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</si>
  <si>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</si>
  <si>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</si>
  <si>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</si>
  <si>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</si>
  <si>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</si>
  <si>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</si>
  <si>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</si>
  <si>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</si>
  <si>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</si>
  <si>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</si>
  <si>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</si>
  <si>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</si>
  <si>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</si>
  <si>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</si>
  <si>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</si>
  <si>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</si>
  <si>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</si>
  <si>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</si>
  <si>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</si>
  <si>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</si>
  <si>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</si>
  <si>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</si>
  <si>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</si>
  <si>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</si>
  <si>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</si>
  <si>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</si>
  <si>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</si>
  <si>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</si>
  <si>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</si>
  <si>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</si>
  <si>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</si>
  <si>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</si>
  <si>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</si>
  <si>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</si>
  <si>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</si>
  <si>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</si>
  <si>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</si>
  <si>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</si>
  <si>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</si>
  <si>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</si>
  <si>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</si>
  <si>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</si>
  <si>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</si>
  <si>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</si>
  <si>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</si>
  <si>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</si>
  <si>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</si>
  <si>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</si>
  <si>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</si>
  <si>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</si>
  <si>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</si>
  <si>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</si>
  <si>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</si>
  <si>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</si>
  <si>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</si>
  <si>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</si>
  <si>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</si>
  <si>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</si>
  <si>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</si>
  <si>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</si>
  <si>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</si>
  <si>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</si>
  <si>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</si>
  <si>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</si>
  <si>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</si>
  <si>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</si>
  <si>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</si>
  <si>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</si>
  <si>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</si>
  <si>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</si>
  <si>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</si>
  <si>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</si>
  <si>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</si>
  <si>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</si>
  <si>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</si>
  <si>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</si>
  <si>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</si>
  <si>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</si>
  <si>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</si>
  <si>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</si>
  <si>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</si>
  <si>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</si>
  <si>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</si>
  <si>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</si>
  <si>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</si>
  <si>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</si>
  <si>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</si>
  <si>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</si>
  <si>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</si>
  <si>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</si>
  <si>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</si>
  <si>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</si>
  <si>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</si>
  <si>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</si>
  <si>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</si>
  <si>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</si>
  <si>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</si>
  <si>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</si>
  <si>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</si>
  <si>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</si>
  <si>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</si>
  <si>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</si>
  <si>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</si>
  <si>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</si>
  <si>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</si>
  <si>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</si>
  <si>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</si>
  <si>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</si>
  <si>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</si>
  <si>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</si>
  <si>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</si>
  <si>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</si>
  <si>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</si>
  <si>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</si>
  <si>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</si>
  <si>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</si>
  <si>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</si>
  <si>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</si>
  <si>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</si>
  <si>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</si>
  <si>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</si>
  <si>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</si>
  <si>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</si>
  <si>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</si>
  <si>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</si>
  <si>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</si>
  <si>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</si>
  <si>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</si>
  <si>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</si>
  <si>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</si>
  <si>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</si>
  <si>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</si>
  <si>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</si>
  <si>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</si>
  <si>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</si>
  <si>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</si>
  <si>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</si>
  <si>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</si>
  <si>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</si>
  <si>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</si>
  <si>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</si>
  <si>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</si>
  <si>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</si>
  <si>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</si>
  <si>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</si>
  <si>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</si>
  <si>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</si>
  <si>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</si>
  <si>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</si>
  <si>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</si>
  <si>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</si>
  <si>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</si>
  <si>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</si>
  <si>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</si>
  <si>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</si>
  <si>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</si>
  <si>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</si>
  <si>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</si>
  <si>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</si>
  <si>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</si>
  <si>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</si>
  <si>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</si>
  <si>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</si>
  <si>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</si>
  <si>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</si>
  <si>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</si>
  <si>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</si>
  <si>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</si>
  <si>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</si>
  <si>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</si>
  <si>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</si>
  <si>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</si>
  <si>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</si>
  <si>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</si>
  <si>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</si>
  <si>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</si>
  <si>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</si>
  <si>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</si>
  <si>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</si>
  <si>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</si>
  <si>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</si>
  <si>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</si>
  <si>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</si>
  <si>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</si>
  <si>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</si>
  <si>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</si>
  <si>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</si>
  <si>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</si>
  <si>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</si>
  <si>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</si>
  <si>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</si>
  <si>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</si>
  <si>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</si>
  <si>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</si>
  <si>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</si>
  <si>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</si>
  <si>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</si>
  <si>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</si>
  <si>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</si>
  <si>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</si>
  <si>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</si>
  <si>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</si>
  <si>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</si>
  <si>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</si>
  <si>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</si>
  <si>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</si>
  <si>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</si>
  <si>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</si>
  <si>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</si>
  <si>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</si>
  <si>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</si>
  <si>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</si>
  <si>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</si>
  <si>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</si>
  <si>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</si>
  <si>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</si>
  <si>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</si>
  <si>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</si>
  <si>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</si>
  <si>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</si>
  <si>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</si>
  <si>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</si>
  <si>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</si>
  <si>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</si>
  <si>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</si>
  <si>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</si>
  <si>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</si>
  <si>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</si>
  <si>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</si>
  <si>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</si>
  <si>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</si>
  <si>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</si>
  <si>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</si>
  <si>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</si>
  <si>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</si>
  <si>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</si>
  <si>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</si>
  <si>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</si>
  <si>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</si>
  <si>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</si>
  <si>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</si>
  <si>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</si>
  <si>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</si>
  <si>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</si>
  <si>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</si>
  <si>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</si>
  <si>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</si>
  <si>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</si>
  <si>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</si>
  <si>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</si>
  <si>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</si>
  <si>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</si>
  <si>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</si>
  <si>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</si>
  <si>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</si>
  <si>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</si>
  <si>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</si>
  <si>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</si>
  <si>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</si>
  <si>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</si>
  <si>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</si>
  <si>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</si>
  <si>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</si>
  <si>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</si>
  <si>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</si>
  <si>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</si>
  <si>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</si>
  <si>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</si>
  <si>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</si>
  <si>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</si>
  <si>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</si>
  <si>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</si>
  <si>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</si>
  <si>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</si>
  <si>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</si>
  <si>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</si>
  <si>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</si>
  <si>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</si>
  <si>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</si>
  <si>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</si>
  <si>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</si>
  <si>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</si>
  <si>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</si>
  <si>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</si>
  <si>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</si>
  <si>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</si>
  <si>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</si>
  <si>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</si>
  <si>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</si>
  <si>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</si>
  <si>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</si>
  <si>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</si>
  <si>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</si>
  <si>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</si>
  <si>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</si>
  <si>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</si>
  <si>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</si>
  <si>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</si>
  <si>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</si>
  <si>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</si>
  <si>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</si>
  <si>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</si>
  <si>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</si>
  <si>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</si>
  <si>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</si>
  <si>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</si>
  <si>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</si>
  <si>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</si>
  <si>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</si>
  <si>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</si>
  <si>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</si>
  <si>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</si>
  <si>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</si>
  <si>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</si>
  <si>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</si>
  <si>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</si>
  <si>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</si>
  <si>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</si>
  <si>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</si>
  <si>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</si>
  <si>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</si>
  <si>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</si>
  <si>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</si>
  <si>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</si>
  <si>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</si>
  <si>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</si>
  <si>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</si>
  <si>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</si>
  <si>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</si>
  <si>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</si>
  <si>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</si>
  <si>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</si>
  <si>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</si>
  <si>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</si>
  <si>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</si>
  <si>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</si>
  <si>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</si>
  <si>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</si>
  <si>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</si>
  <si>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</si>
  <si>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</si>
  <si>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</si>
  <si>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</si>
  <si>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</si>
  <si>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</si>
  <si>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</si>
  <si>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</si>
  <si>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</si>
  <si>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</si>
  <si>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</si>
  <si>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</si>
  <si>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</si>
  <si>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</si>
  <si>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</si>
  <si>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</si>
  <si>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</si>
  <si>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</si>
  <si>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</si>
  <si>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</si>
  <si>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</si>
  <si>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</si>
  <si>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</si>
  <si>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</si>
  <si>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</si>
  <si>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</si>
  <si>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</si>
  <si>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</si>
  <si>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</si>
  <si>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</si>
  <si>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</si>
  <si>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</si>
  <si>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</si>
  <si>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</si>
  <si>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</si>
  <si>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</si>
  <si>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</si>
  <si>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</si>
  <si>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</si>
  <si>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</si>
  <si>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</si>
  <si>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</si>
  <si>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</si>
  <si>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</si>
  <si>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</si>
  <si>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</si>
  <si>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</si>
  <si>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</si>
  <si>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</si>
  <si>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</si>
  <si>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</si>
  <si>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</si>
  <si>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</si>
  <si>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</si>
  <si>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</si>
  <si>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</si>
  <si>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</si>
  <si>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</si>
  <si>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</si>
  <si>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</si>
  <si>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</si>
  <si>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</si>
  <si>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</si>
  <si>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</si>
  <si>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</si>
  <si>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</si>
  <si>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</si>
  <si>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</si>
  <si>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</si>
  <si>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</si>
  <si>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</si>
  <si>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</si>
  <si>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</si>
  <si>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</si>
  <si>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</si>
  <si>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</si>
  <si>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</si>
  <si>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</si>
  <si>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</si>
  <si>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</si>
  <si>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</si>
  <si>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</si>
  <si>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</si>
  <si>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</si>
  <si>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</si>
  <si>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</si>
  <si>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</si>
  <si>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</si>
  <si>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</si>
  <si>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</si>
  <si>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</si>
  <si>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</si>
  <si>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</si>
  <si>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</si>
  <si>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</si>
  <si>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</si>
  <si>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</si>
  <si>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</si>
  <si>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</si>
  <si>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</si>
  <si>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</si>
  <si>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</si>
  <si>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</si>
  <si>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</si>
  <si>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</si>
  <si>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</si>
  <si>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</si>
  <si>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</si>
  <si>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</si>
  <si>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</si>
  <si>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</si>
  <si>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</si>
  <si>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</si>
  <si>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</si>
  <si>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</si>
  <si>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</si>
  <si>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</si>
  <si>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</si>
  <si>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</si>
  <si>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</si>
  <si>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</si>
  <si>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</si>
  <si>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</si>
  <si>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</si>
  <si>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</si>
  <si>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</si>
  <si>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</si>
  <si>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</si>
  <si>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</si>
  <si>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</si>
  <si>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</si>
  <si>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</si>
  <si>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</si>
  <si>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</si>
  <si>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</si>
  <si>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</si>
  <si>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</si>
  <si>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</si>
  <si>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</si>
  <si>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</si>
  <si>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</si>
  <si>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</si>
  <si>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</si>
  <si>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</si>
  <si>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</si>
  <si>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</si>
  <si>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</si>
  <si>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</si>
  <si>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</si>
  <si>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</si>
  <si>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</si>
  <si>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</si>
  <si>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</si>
  <si>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</si>
  <si>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</si>
  <si>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</si>
  <si>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</si>
  <si>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</si>
  <si>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</si>
  <si>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</si>
  <si>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</si>
  <si>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</si>
  <si>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</si>
  <si>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</si>
  <si>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</si>
  <si>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</si>
  <si>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</si>
  <si>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</si>
  <si>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</si>
  <si>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</si>
  <si>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</si>
  <si>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</si>
  <si>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</si>
  <si>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</si>
  <si>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</si>
  <si>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</si>
  <si>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</si>
  <si>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</si>
  <si>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</si>
  <si>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</si>
  <si>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</si>
  <si>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</si>
  <si>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</si>
  <si>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</si>
  <si>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</si>
  <si>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</si>
  <si>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</si>
  <si>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</si>
  <si>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</si>
  <si>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</si>
  <si>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</si>
  <si>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</si>
  <si>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</si>
  <si>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</si>
  <si>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</si>
  <si>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</si>
  <si>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</si>
  <si>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</si>
  <si>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</si>
  <si>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</si>
  <si>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</si>
  <si>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</si>
  <si>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</si>
  <si>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</si>
  <si>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</si>
  <si>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</si>
  <si>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</si>
  <si>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</si>
  <si>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</si>
  <si>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</si>
  <si>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</si>
  <si>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</si>
  <si>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</si>
  <si>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</si>
  <si>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</si>
  <si>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</si>
  <si>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</si>
  <si>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</si>
  <si>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</si>
  <si>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</si>
  <si>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</si>
  <si>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</si>
  <si>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</si>
  <si>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</si>
  <si>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</si>
  <si>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</si>
  <si>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</si>
  <si>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</si>
  <si>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</si>
  <si>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</si>
  <si>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</si>
  <si>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</si>
  <si>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</si>
  <si>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</si>
  <si>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</si>
  <si>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</si>
  <si>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</si>
  <si>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</si>
  <si>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</si>
  <si>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</si>
  <si>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</si>
  <si>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</si>
  <si>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</si>
  <si>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</si>
  <si>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</si>
  <si>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</si>
  <si>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</si>
  <si>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</si>
  <si>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</si>
  <si>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</si>
  <si>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</si>
  <si>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</si>
  <si>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</si>
  <si>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</si>
  <si>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</si>
  <si>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</si>
  <si>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</si>
  <si>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</si>
  <si>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</si>
  <si>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</si>
  <si>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</si>
  <si>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</si>
  <si>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</si>
  <si>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</si>
  <si>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</si>
  <si>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</si>
  <si>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</si>
  <si>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</si>
  <si>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</si>
  <si>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</si>
  <si>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</si>
  <si>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</si>
  <si>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</si>
  <si>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</si>
  <si>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</si>
  <si>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</si>
  <si>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</si>
  <si>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</si>
  <si>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</si>
  <si>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</si>
  <si>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</si>
  <si>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</si>
  <si>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</si>
  <si>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</si>
  <si>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</si>
  <si>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</si>
  <si>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</si>
  <si>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</si>
  <si>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</si>
  <si>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</si>
  <si>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</si>
  <si>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</si>
  <si>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</si>
  <si>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</si>
  <si>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</si>
  <si>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</si>
  <si>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</si>
  <si>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</si>
  <si>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</si>
  <si>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</si>
  <si>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</si>
  <si>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</si>
  <si>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</si>
  <si>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</si>
  <si>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</si>
  <si>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</si>
  <si>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</si>
  <si>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</si>
  <si>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</si>
  <si>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</si>
  <si>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</si>
  <si>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</si>
  <si>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</si>
  <si>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</si>
  <si>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</si>
  <si>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</si>
  <si>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</si>
  <si>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</si>
  <si>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</si>
  <si>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</si>
  <si>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</si>
  <si>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</si>
  <si>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</si>
  <si>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</si>
  <si>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</si>
  <si>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</si>
  <si>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</si>
  <si>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</si>
  <si>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</si>
  <si>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</si>
  <si>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</si>
  <si>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</si>
  <si>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</si>
  <si>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</si>
  <si>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</si>
  <si>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</si>
  <si>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</si>
  <si>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</si>
  <si>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</si>
  <si>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</si>
  <si>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</si>
  <si>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</si>
  <si>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</si>
  <si>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</si>
  <si>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</si>
  <si>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</si>
  <si>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</si>
  <si>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</si>
  <si>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</si>
  <si>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</si>
  <si>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</si>
  <si>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</si>
  <si>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</si>
  <si>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</si>
  <si>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</si>
  <si>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</si>
  <si>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</si>
  <si>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</si>
  <si>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</si>
  <si>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</si>
  <si>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</si>
  <si>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</si>
  <si>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</si>
  <si>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</si>
  <si>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</si>
  <si>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</si>
  <si>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</si>
  <si>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</si>
  <si>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</si>
  <si>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</si>
  <si>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</si>
  <si>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</si>
  <si>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</si>
  <si>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</si>
  <si>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</si>
  <si>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</si>
  <si>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</si>
  <si>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</si>
  <si>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</si>
  <si>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</si>
  <si>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</si>
  <si>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</si>
  <si>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</si>
  <si>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</si>
  <si>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</si>
  <si>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</si>
  <si>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</si>
  <si>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</si>
  <si>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</si>
  <si>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</si>
  <si>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</si>
  <si>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</si>
  <si>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</si>
  <si>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</si>
  <si>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</si>
  <si>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</si>
  <si>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</si>
  <si>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</si>
  <si>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</si>
  <si>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</si>
  <si>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</si>
  <si>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</si>
  <si>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</si>
  <si>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</si>
  <si>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</si>
  <si>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</si>
  <si>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</si>
  <si>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</si>
  <si>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</si>
  <si>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</si>
  <si>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</si>
  <si>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</si>
  <si>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</si>
  <si>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</si>
  <si>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</si>
  <si>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</si>
  <si>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</si>
  <si>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</si>
  <si>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</si>
  <si>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</si>
  <si>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</si>
  <si>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</si>
  <si>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</si>
  <si>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</si>
  <si>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</si>
  <si>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</si>
  <si>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</si>
  <si>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</si>
  <si>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</si>
  <si>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</si>
  <si>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</si>
  <si>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</si>
  <si>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</si>
  <si>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</si>
  <si>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</si>
  <si>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</si>
  <si>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</si>
  <si>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</si>
  <si>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</si>
  <si>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</si>
  <si>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</si>
  <si>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</si>
  <si>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</si>
  <si>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</si>
  <si>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</si>
  <si>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</si>
  <si>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</si>
  <si>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</si>
  <si>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</si>
  <si>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</si>
  <si>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</si>
  <si>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</si>
  <si>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</si>
  <si>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</si>
  <si>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</si>
  <si>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</si>
  <si>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</si>
  <si>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</si>
  <si>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</si>
  <si>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</si>
  <si>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</si>
  <si>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</si>
  <si>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</si>
  <si>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</si>
  <si>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</si>
  <si>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</si>
  <si>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</si>
  <si>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</si>
  <si>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</si>
  <si>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</si>
  <si>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</si>
  <si>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</si>
  <si>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</si>
  <si>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</si>
  <si>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</si>
  <si>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</si>
  <si>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</si>
  <si>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</si>
  <si>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</si>
  <si>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</si>
  <si>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</si>
  <si>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</si>
  <si>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</si>
  <si>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</si>
  <si>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</si>
  <si>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</si>
  <si>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</si>
  <si>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</si>
  <si>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</si>
  <si>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</si>
  <si>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</si>
  <si>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</si>
  <si>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</si>
  <si>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</si>
  <si>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</si>
  <si>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</si>
  <si>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</si>
  <si>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</si>
  <si>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</si>
  <si>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</si>
  <si>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</si>
  <si>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</si>
  <si>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</si>
  <si>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</si>
  <si>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</si>
  <si>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</si>
  <si>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</si>
  <si>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</si>
  <si>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</si>
  <si>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</si>
  <si>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</si>
  <si>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</si>
  <si>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</si>
  <si>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</si>
  <si>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</si>
  <si>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</si>
  <si>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</si>
  <si>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</si>
  <si>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</si>
  <si>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</si>
  <si>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</si>
  <si>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</si>
  <si>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</si>
  <si>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</si>
  <si>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</si>
  <si>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</si>
  <si>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</si>
  <si>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</si>
  <si>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</si>
  <si>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</si>
  <si>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</si>
  <si>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</si>
  <si>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</si>
  <si>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</si>
  <si>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</si>
  <si>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</si>
  <si>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</si>
  <si>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</si>
  <si>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</si>
  <si>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</si>
  <si>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</si>
  <si>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</si>
  <si>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</si>
  <si>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</si>
  <si>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</si>
  <si>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</si>
  <si>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</si>
  <si>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</si>
  <si>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</si>
  <si>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</si>
  <si>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</si>
  <si>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</si>
  <si>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</si>
  <si>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</si>
  <si>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</si>
  <si>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</si>
  <si>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</si>
  <si>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</si>
  <si>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</si>
  <si>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</si>
  <si>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</si>
  <si>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</si>
  <si>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</si>
  <si>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</si>
  <si>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</si>
  <si>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</si>
  <si>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</si>
  <si>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</si>
  <si>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</si>
  <si>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</si>
  <si>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</si>
  <si>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</si>
  <si>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</si>
  <si>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</si>
  <si>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</si>
  <si>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</si>
  <si>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</si>
  <si>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</si>
  <si>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</si>
  <si>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</si>
  <si>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</si>
  <si>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</si>
  <si>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</si>
  <si>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</si>
  <si>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</si>
  <si>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</si>
  <si>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</si>
  <si>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</si>
  <si>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</si>
  <si>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</si>
  <si>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</si>
  <si>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</si>
  <si>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</si>
  <si>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</si>
  <si>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</si>
  <si>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</si>
  <si>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</si>
  <si>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</si>
  <si>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</si>
  <si>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</si>
  <si>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</si>
  <si>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</si>
  <si>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</si>
  <si>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</si>
  <si>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</si>
  <si>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</si>
  <si>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</si>
  <si>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</si>
  <si>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</si>
  <si>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</si>
  <si>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</si>
  <si>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</si>
  <si>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</si>
  <si>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</si>
  <si>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</si>
  <si>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</si>
  <si>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</si>
  <si>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</si>
  <si>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</si>
  <si>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</si>
  <si>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</si>
  <si>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</si>
  <si>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</si>
  <si>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</si>
  <si>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</si>
  <si>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</si>
  <si>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</si>
  <si>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</si>
  <si>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</si>
  <si>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</si>
  <si>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</si>
  <si>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</si>
  <si>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</si>
  <si>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</si>
  <si>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</si>
  <si>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</si>
  <si>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</si>
  <si>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</si>
  <si>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</si>
  <si>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</si>
  <si>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</si>
  <si>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</si>
  <si>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</si>
  <si>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</si>
  <si>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</si>
  <si>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</si>
  <si>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</si>
  <si>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</si>
  <si>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</si>
  <si>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</si>
  <si>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</si>
  <si>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</si>
  <si>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</si>
  <si>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</si>
  <si>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</si>
  <si>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</si>
  <si>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</si>
  <si>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</si>
  <si>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</si>
  <si>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</si>
  <si>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</si>
  <si>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</si>
  <si>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</si>
  <si>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</si>
  <si>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</si>
  <si>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</si>
  <si>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</si>
  <si>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</si>
  <si>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</si>
  <si>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</si>
  <si>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</si>
  <si>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</si>
  <si>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</si>
  <si>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</si>
  <si>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</si>
  <si>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</si>
  <si>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</si>
  <si>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</si>
  <si>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</si>
  <si>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</si>
  <si>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</si>
  <si>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</si>
  <si>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</si>
  <si>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</si>
  <si>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</si>
  <si>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</si>
  <si>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</si>
  <si>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</si>
  <si>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</si>
  <si>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</si>
  <si>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</si>
  <si>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</si>
  <si>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</si>
  <si>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</si>
  <si>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</si>
  <si>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</si>
  <si>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</si>
  <si>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</si>
  <si>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</si>
  <si>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</si>
  <si>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</si>
  <si>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</si>
  <si>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</si>
  <si>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</si>
  <si>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</si>
  <si>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</si>
  <si>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</si>
  <si>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</si>
  <si>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</si>
  <si>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</si>
  <si>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</si>
  <si>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</si>
  <si>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</si>
  <si>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</si>
  <si>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</si>
  <si>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</si>
  <si>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</si>
  <si>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</si>
  <si>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</si>
  <si>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</si>
  <si>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</si>
  <si>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</si>
  <si>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</si>
  <si>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</si>
  <si>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</si>
  <si>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</si>
  <si>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</si>
  <si>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</si>
  <si>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</si>
  <si>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</si>
  <si>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</si>
  <si>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</si>
  <si>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</si>
  <si>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</si>
  <si>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</si>
  <si>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</si>
  <si>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</si>
  <si>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</si>
  <si>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</si>
  <si>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</si>
  <si>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</si>
  <si>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</si>
  <si>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</si>
  <si>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</si>
  <si>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</si>
  <si>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</si>
  <si>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</si>
  <si>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</si>
  <si>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</si>
  <si>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</si>
  <si>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</si>
  <si>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</si>
  <si>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</si>
  <si>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</si>
  <si>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</si>
  <si>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</si>
  <si>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</si>
  <si>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</si>
  <si>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</si>
  <si>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</si>
  <si>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</si>
  <si>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</si>
  <si>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</si>
  <si>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</si>
  <si>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</si>
  <si>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</si>
  <si>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</si>
  <si>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</si>
  <si>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</si>
  <si>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</si>
  <si>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</si>
  <si>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</si>
  <si>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</si>
  <si>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</si>
  <si>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</si>
  <si>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</si>
  <si>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</si>
  <si>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</si>
  <si>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</si>
  <si>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</si>
  <si>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</si>
  <si>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</si>
  <si>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</si>
  <si>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</si>
  <si>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</si>
  <si>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</si>
  <si>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</si>
  <si>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</si>
  <si>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</si>
  <si>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</si>
  <si>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</si>
  <si>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</si>
  <si>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</si>
  <si>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</si>
  <si>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</si>
  <si>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</si>
  <si>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</si>
  <si>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</si>
  <si>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</si>
  <si>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</si>
  <si>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</si>
  <si>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</si>
  <si>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</si>
  <si>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</si>
  <si>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</si>
  <si>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</si>
  <si>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</si>
  <si>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</si>
  <si>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</si>
  <si>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</si>
  <si>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</si>
  <si>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</si>
  <si>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</si>
  <si>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</si>
  <si>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</si>
  <si>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</si>
  <si>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</si>
  <si>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</si>
  <si>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</si>
  <si>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</si>
  <si>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</si>
  <si>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</si>
  <si>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</si>
  <si>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</si>
  <si>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</si>
  <si>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</si>
  <si>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</si>
  <si>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</si>
  <si>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</si>
  <si>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</si>
  <si>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</si>
  <si>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</si>
  <si>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</si>
  <si>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</si>
  <si>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</si>
  <si>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</si>
  <si>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</si>
  <si>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</si>
  <si>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</si>
  <si>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</si>
  <si>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</si>
  <si>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</si>
  <si>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</si>
  <si>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</si>
  <si>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</si>
  <si>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</si>
  <si>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</si>
  <si>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</si>
  <si>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</si>
  <si>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</si>
  <si>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</si>
  <si>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</si>
  <si>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</si>
  <si>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</si>
  <si>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</si>
  <si>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</si>
  <si>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</si>
  <si>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</si>
  <si>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</si>
  <si>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</si>
  <si>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</si>
  <si>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</si>
  <si>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</si>
  <si>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</si>
  <si>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</si>
  <si>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</si>
  <si>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</si>
  <si>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</si>
  <si>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</si>
  <si>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</si>
  <si>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</si>
  <si>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</si>
  <si>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</si>
  <si>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</si>
  <si>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</si>
  <si>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</si>
  <si>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</si>
  <si>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</si>
  <si>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</si>
  <si>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</si>
  <si>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</si>
  <si>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</si>
  <si>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</si>
  <si>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</si>
  <si>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</si>
  <si>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</si>
  <si>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</si>
  <si>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</si>
  <si>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</si>
  <si>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</si>
  <si>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</si>
  <si>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</si>
  <si>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</si>
  <si>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</si>
  <si>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</si>
  <si>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</si>
  <si>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</si>
  <si>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</si>
  <si>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</si>
  <si>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</si>
  <si>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</si>
  <si>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</si>
  <si>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</si>
  <si>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</si>
  <si>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</si>
  <si>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</si>
  <si>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</si>
  <si>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</si>
  <si>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</si>
  <si>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</si>
  <si>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</si>
  <si>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</si>
  <si>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</si>
  <si>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</si>
  <si>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</si>
  <si>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</si>
  <si>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</si>
  <si>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</si>
  <si>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</si>
  <si>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</si>
  <si>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</si>
  <si>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</si>
  <si>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</si>
  <si>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</si>
  <si>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</si>
  <si>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</si>
  <si>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</si>
  <si>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</si>
  <si>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</si>
  <si>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</si>
  <si>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</si>
  <si>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</si>
  <si>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</si>
  <si>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</si>
  <si>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</si>
  <si>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</si>
  <si>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</si>
  <si>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</si>
  <si>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</si>
  <si>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</si>
  <si>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</si>
  <si>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</si>
  <si>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</si>
  <si>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</si>
  <si>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</si>
  <si>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</si>
  <si>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</si>
  <si>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</si>
  <si>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</si>
  <si>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</si>
  <si>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</si>
  <si>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</si>
  <si>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</si>
  <si>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</si>
  <si>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</si>
  <si>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</si>
  <si>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</si>
  <si>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</si>
  <si>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</si>
  <si>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</si>
  <si>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</si>
  <si>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</si>
  <si>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</si>
  <si>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</si>
  <si>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</si>
  <si>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</si>
  <si>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</si>
  <si>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</si>
  <si>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</si>
  <si>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</si>
  <si>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</si>
  <si>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</si>
  <si>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</si>
  <si>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</si>
  <si>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</si>
  <si>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</si>
  <si>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</si>
  <si>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</si>
  <si>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</si>
  <si>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</si>
  <si>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</si>
  <si>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</si>
  <si>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</si>
  <si>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</si>
  <si>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</si>
  <si>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</si>
  <si>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</si>
  <si>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</si>
  <si>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</si>
  <si>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</si>
  <si>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</si>
  <si>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</si>
  <si>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</si>
  <si>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</si>
  <si>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</si>
  <si>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</si>
  <si>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</si>
  <si>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</si>
  <si>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</si>
  <si>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</si>
  <si>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</si>
  <si>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</si>
  <si>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</si>
  <si>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</si>
  <si>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</si>
  <si>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</si>
  <si>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</si>
  <si>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</si>
  <si>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</si>
  <si>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</si>
  <si>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</si>
  <si>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</si>
  <si>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</si>
  <si>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</si>
  <si>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</si>
  <si>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</si>
  <si>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</si>
  <si>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</si>
  <si>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</si>
  <si>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</si>
  <si>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</si>
  <si>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</si>
  <si>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</si>
  <si>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</si>
  <si>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</si>
  <si>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</si>
  <si>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</si>
  <si>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</si>
  <si>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</si>
  <si>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</si>
  <si>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</si>
  <si>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</si>
  <si>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</si>
  <si>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</si>
  <si>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</si>
  <si>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</si>
  <si>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</si>
  <si>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</si>
  <si>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</si>
  <si>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</si>
  <si>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</si>
  <si>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</si>
  <si>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</si>
  <si>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</si>
  <si>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</si>
  <si>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</si>
  <si>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</si>
  <si>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</si>
  <si>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</si>
  <si>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</si>
  <si>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</si>
  <si>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</si>
  <si>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</si>
  <si>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</si>
  <si>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</si>
  <si>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</si>
  <si>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</si>
  <si>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</si>
  <si>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</si>
  <si>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</si>
  <si>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</si>
  <si>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</si>
  <si>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</si>
  <si>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</si>
  <si>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</si>
  <si>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</si>
  <si>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</si>
  <si>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</si>
  <si>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</si>
  <si>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</si>
  <si>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</si>
  <si>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</si>
  <si>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</si>
  <si>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</si>
  <si>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</si>
  <si>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</si>
  <si>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</si>
  <si>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</si>
  <si>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</si>
  <si>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</si>
  <si>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</si>
  <si>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</si>
  <si>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</si>
  <si>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</si>
  <si>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</si>
  <si>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</si>
  <si>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</si>
  <si>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</si>
  <si>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</si>
  <si>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</si>
  <si>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</si>
  <si>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</si>
  <si>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</si>
  <si>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</si>
  <si>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</si>
  <si>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</si>
  <si>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</si>
  <si>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</si>
  <si>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</si>
  <si>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</si>
  <si>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</si>
  <si>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</si>
  <si>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</si>
  <si>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</si>
  <si>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</si>
  <si>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</si>
  <si>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</si>
  <si>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</si>
  <si>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</si>
  <si>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</si>
  <si>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</si>
  <si>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</si>
  <si>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</si>
  <si>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</si>
  <si>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</si>
  <si>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</si>
  <si>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</si>
  <si>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</si>
  <si>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</si>
  <si>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</si>
  <si>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</si>
  <si>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</si>
  <si>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</si>
  <si>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</si>
  <si>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</si>
  <si>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</si>
  <si>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</si>
  <si>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</si>
  <si>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</si>
  <si>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</si>
  <si>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</si>
  <si>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</si>
  <si>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</si>
  <si>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</si>
  <si>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</si>
  <si>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</si>
  <si>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</si>
  <si>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</si>
  <si>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</si>
  <si>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</si>
  <si>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</si>
  <si>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</si>
  <si>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</si>
  <si>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</si>
  <si>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</si>
  <si>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</si>
  <si>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</si>
  <si>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</si>
  <si>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</si>
  <si>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</si>
  <si>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</si>
  <si>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</si>
  <si>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</si>
  <si>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</si>
  <si>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</si>
  <si>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</si>
  <si>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</si>
  <si>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</si>
  <si>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</si>
  <si>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</si>
  <si>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</si>
  <si>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</si>
  <si>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</si>
  <si>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</si>
  <si>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</si>
  <si>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</si>
  <si>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</si>
  <si>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</si>
  <si>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</si>
  <si>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</si>
  <si>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</si>
  <si>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</si>
  <si>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</si>
  <si>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</si>
  <si>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</si>
  <si>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</si>
  <si>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</si>
  <si>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</si>
  <si>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</si>
  <si>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</si>
  <si>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</si>
  <si>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</si>
  <si>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</si>
  <si>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</si>
  <si>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</si>
  <si>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</si>
  <si>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</si>
  <si>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</si>
  <si>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</si>
  <si>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</si>
  <si>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</si>
  <si>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</si>
  <si>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</si>
  <si>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</si>
  <si>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</si>
  <si>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</si>
  <si>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</si>
  <si>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</si>
  <si>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</si>
  <si>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</si>
  <si>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</si>
  <si>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</si>
  <si>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</si>
  <si>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</si>
  <si>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</si>
  <si>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</si>
  <si>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</si>
  <si>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</si>
  <si>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</si>
  <si>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</si>
  <si>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</si>
  <si>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</si>
  <si>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</si>
  <si>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</si>
  <si>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</si>
  <si>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</si>
  <si>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</si>
  <si>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</si>
  <si>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</si>
  <si>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</si>
  <si>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</si>
  <si>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</si>
  <si>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</si>
  <si>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</si>
  <si>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</si>
  <si>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</si>
  <si>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</si>
  <si>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</si>
  <si>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</si>
  <si>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</si>
  <si>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</si>
  <si>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</si>
  <si>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</si>
  <si>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</si>
  <si>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</si>
  <si>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</si>
  <si>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</si>
  <si>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</si>
  <si>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</si>
  <si>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</si>
  <si>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</si>
  <si>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</si>
  <si>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</si>
  <si>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</si>
  <si>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</si>
  <si>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</si>
  <si>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</si>
  <si>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</si>
  <si>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</si>
  <si>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</si>
  <si>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</si>
  <si>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</si>
  <si>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</si>
  <si>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</si>
  <si>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</si>
  <si>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</si>
  <si>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</si>
  <si>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</si>
  <si>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</si>
  <si>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</si>
  <si>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</si>
  <si>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</si>
  <si>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</si>
  <si>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</si>
  <si>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</si>
  <si>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</si>
  <si>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</si>
  <si>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</si>
  <si>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</si>
  <si>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</si>
  <si>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</si>
  <si>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</si>
  <si>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</si>
  <si>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</si>
  <si>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</si>
  <si>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</si>
  <si>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</si>
  <si>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</si>
  <si>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</si>
  <si>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</si>
  <si>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</si>
  <si>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</si>
  <si>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</si>
  <si>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</si>
  <si>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</si>
  <si>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</si>
  <si>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</si>
  <si>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</si>
  <si>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</si>
  <si>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</si>
  <si>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</si>
  <si>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</si>
  <si>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</si>
  <si>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</si>
  <si>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</si>
  <si>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</si>
  <si>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</si>
  <si>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</si>
  <si>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</si>
  <si>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</si>
  <si>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</si>
  <si>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</si>
  <si>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</si>
  <si>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</si>
  <si>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</si>
  <si>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</si>
  <si>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</si>
  <si>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</si>
  <si>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</si>
  <si>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</si>
  <si>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</si>
  <si>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</si>
  <si>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</si>
  <si>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</si>
  <si>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</si>
  <si>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</si>
  <si>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</si>
  <si>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</si>
  <si>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</si>
  <si>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</si>
  <si>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</si>
  <si>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</si>
  <si>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</si>
  <si>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</si>
  <si>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</si>
  <si>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</si>
  <si>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</si>
  <si>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</si>
  <si>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</si>
  <si>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</si>
  <si>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</si>
  <si>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</si>
  <si>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</si>
  <si>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</si>
  <si>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</si>
  <si>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</si>
  <si>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</si>
  <si>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</si>
  <si>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</si>
  <si>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</si>
  <si>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</si>
  <si>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</si>
  <si>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</si>
  <si>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</si>
  <si>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</si>
  <si>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</si>
  <si>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</si>
  <si>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</si>
  <si>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</si>
  <si>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</si>
  <si>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</si>
  <si>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</si>
  <si>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</si>
  <si>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</si>
  <si>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</si>
  <si>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</si>
  <si>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</si>
  <si>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</si>
  <si>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</si>
  <si>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</si>
  <si>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</si>
  <si>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</si>
  <si>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</si>
  <si>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</si>
  <si>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</si>
  <si>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</si>
  <si>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</si>
  <si>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</si>
  <si>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</si>
  <si>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</si>
  <si>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</si>
  <si>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</si>
  <si>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</si>
  <si>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</si>
  <si>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</si>
  <si>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</si>
  <si>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</si>
  <si>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</si>
  <si>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</si>
  <si>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</si>
  <si>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</si>
  <si>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</si>
  <si>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</si>
  <si>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</si>
  <si>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</si>
  <si>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</si>
  <si>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</si>
  <si>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</si>
  <si>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</si>
  <si>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</si>
  <si>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</si>
  <si>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</si>
  <si>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</si>
  <si>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</si>
  <si>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</si>
  <si>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</si>
  <si>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</si>
  <si>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</si>
  <si>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</si>
  <si>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</si>
  <si>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</si>
  <si>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</si>
  <si>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</si>
  <si>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</si>
  <si>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</si>
  <si>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</si>
  <si>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</si>
  <si>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</si>
  <si>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</si>
  <si>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</si>
  <si>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</si>
  <si>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</si>
  <si>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</si>
  <si>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</si>
  <si>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</si>
  <si>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</si>
  <si>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</si>
  <si>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</si>
  <si>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</si>
  <si>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</si>
  <si>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</si>
  <si>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</si>
  <si>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</si>
  <si>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</si>
  <si>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</si>
  <si>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</si>
  <si>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</si>
  <si>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</si>
  <si>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</si>
  <si>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</si>
  <si>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</si>
  <si>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</si>
  <si>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</si>
  <si>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</si>
  <si>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</si>
  <si>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</si>
  <si>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</si>
  <si>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</si>
  <si>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</si>
  <si>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</si>
  <si>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</si>
  <si>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</si>
  <si>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</si>
  <si>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</si>
  <si>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</si>
  <si>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</si>
  <si>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</si>
  <si>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</si>
  <si>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</si>
  <si>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</si>
  <si>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</si>
  <si>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</si>
  <si>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</si>
  <si>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</si>
  <si>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</si>
  <si>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</si>
  <si>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</si>
  <si>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</si>
  <si>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</si>
  <si>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</si>
  <si>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</si>
  <si>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</si>
  <si>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</si>
  <si>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</si>
  <si>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</si>
  <si>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</si>
  <si>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</si>
  <si>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</si>
  <si>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</si>
  <si>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</si>
  <si>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</si>
  <si>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</si>
  <si>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</si>
  <si>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</si>
  <si>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</si>
  <si>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</si>
  <si>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</si>
  <si>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</si>
  <si>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</si>
  <si>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</si>
  <si>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</si>
  <si>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</si>
  <si>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</si>
  <si>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</si>
  <si>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</si>
  <si>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</si>
  <si>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</si>
  <si>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</si>
  <si>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</si>
  <si>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</si>
  <si>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</si>
  <si>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</si>
  <si>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</si>
  <si>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</si>
  <si>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</si>
  <si>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</si>
  <si>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</si>
  <si>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</si>
  <si>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</si>
  <si>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</si>
  <si>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</si>
  <si>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</si>
  <si>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</si>
  <si>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</si>
  <si>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</si>
  <si>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</si>
  <si>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</si>
  <si>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</si>
  <si>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</si>
  <si>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</si>
  <si>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</si>
  <si>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</si>
  <si>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</si>
  <si>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</si>
  <si>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</si>
  <si>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</si>
  <si>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</si>
  <si>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</si>
  <si>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</si>
  <si>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</si>
  <si>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</si>
  <si>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</si>
  <si>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</si>
  <si>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</si>
  <si>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</si>
  <si>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</si>
  <si>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</si>
  <si>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</si>
  <si>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</si>
  <si>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</si>
  <si>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</si>
  <si>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</si>
  <si>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</si>
  <si>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</si>
  <si>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</si>
  <si>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</si>
  <si>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</si>
  <si>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</si>
  <si>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</si>
  <si>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</si>
  <si>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</si>
  <si>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</si>
  <si>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</si>
  <si>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</si>
  <si>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</si>
  <si>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</si>
  <si>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</si>
  <si>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</si>
  <si>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</si>
  <si>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</si>
  <si>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</si>
  <si>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</si>
  <si>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</si>
  <si>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</si>
  <si>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</si>
  <si>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</si>
  <si>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</si>
  <si>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</si>
  <si>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</si>
  <si>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</si>
  <si>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</si>
  <si>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</si>
  <si>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</si>
  <si>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</si>
  <si>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</si>
  <si>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</si>
  <si>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</si>
  <si>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</si>
  <si>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</si>
  <si>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</si>
  <si>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</si>
  <si>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</si>
  <si>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</si>
  <si>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</si>
  <si>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</si>
  <si>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</si>
  <si>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</si>
  <si>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</si>
  <si>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</si>
  <si>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</si>
  <si>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</si>
  <si>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</si>
  <si>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</si>
  <si>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</si>
  <si>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</si>
  <si>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</si>
  <si>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</si>
  <si>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</si>
  <si>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</si>
  <si>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</si>
  <si>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</si>
  <si>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</si>
  <si>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</si>
  <si>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</si>
  <si>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</si>
  <si>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</si>
  <si>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</si>
  <si>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</si>
  <si>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</si>
  <si>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</si>
  <si>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</si>
  <si>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</si>
  <si>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</si>
  <si>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</si>
  <si>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</si>
  <si>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</si>
  <si>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</si>
  <si>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</si>
  <si>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</si>
  <si>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</si>
  <si>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</si>
  <si>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</si>
  <si>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</si>
  <si>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</si>
  <si>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</si>
  <si>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</si>
  <si>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</si>
  <si>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</si>
  <si>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</si>
  <si>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</si>
  <si>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</si>
  <si>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</si>
  <si>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</si>
  <si>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</si>
  <si>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</si>
  <si>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</si>
  <si>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</si>
  <si>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</si>
  <si>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</si>
  <si>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</si>
  <si>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</si>
  <si>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</si>
  <si>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</si>
  <si>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</si>
  <si>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</si>
  <si>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</si>
  <si>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</si>
  <si>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</si>
  <si>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</si>
  <si>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</si>
  <si>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</si>
  <si>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</si>
  <si>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</si>
  <si>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</si>
  <si>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</si>
  <si>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</si>
  <si>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</si>
  <si>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</si>
  <si>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</si>
  <si>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</si>
  <si>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</si>
  <si>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</si>
  <si>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</si>
  <si>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</si>
  <si>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</si>
  <si>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</si>
  <si>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</si>
  <si>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</si>
  <si>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</si>
  <si>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</si>
  <si>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</si>
  <si>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</si>
  <si>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</si>
  <si>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</si>
  <si>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</si>
  <si>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</si>
  <si>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</si>
  <si>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</si>
  <si>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</si>
  <si>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</si>
  <si>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</si>
  <si>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</si>
  <si>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</si>
  <si>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</si>
  <si>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</si>
  <si>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</si>
  <si>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</si>
  <si>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</si>
  <si>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</si>
  <si>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</si>
  <si>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</si>
  <si>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</si>
  <si>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</si>
  <si>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</si>
  <si>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</si>
  <si>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</si>
  <si>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</si>
  <si>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</si>
  <si>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</si>
  <si>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</si>
  <si>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</si>
  <si>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</si>
  <si>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</si>
  <si>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</si>
  <si>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</si>
  <si>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</si>
  <si>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</si>
  <si>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</si>
  <si>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</si>
  <si>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</si>
  <si>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</si>
  <si>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</si>
  <si>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</si>
  <si>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</si>
  <si>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</si>
  <si>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</si>
  <si>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</si>
  <si>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</si>
  <si>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</si>
  <si>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</si>
  <si>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</si>
  <si>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</si>
  <si>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</si>
  <si>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</si>
  <si>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</si>
  <si>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</si>
  <si>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</si>
  <si>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</si>
  <si>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</si>
  <si>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</si>
  <si>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</si>
  <si>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</si>
  <si>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</si>
  <si>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</si>
  <si>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</si>
  <si>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</si>
  <si>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</si>
  <si>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</si>
  <si>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</si>
  <si>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</si>
  <si>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</si>
  <si>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</si>
  <si>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</si>
  <si>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</si>
  <si>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</si>
  <si>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</si>
  <si>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</si>
  <si>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</si>
  <si>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</si>
  <si>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</si>
  <si>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</si>
  <si>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</si>
  <si>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</si>
  <si>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</si>
  <si>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</si>
  <si>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</si>
  <si>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</si>
  <si>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</si>
  <si>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</si>
  <si>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</si>
  <si>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</si>
  <si>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</si>
  <si>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</si>
  <si>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</si>
  <si>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</si>
  <si>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</si>
  <si>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</si>
  <si>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</si>
  <si>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</si>
  <si>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</si>
  <si>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</si>
  <si>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</si>
  <si>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</si>
  <si>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</si>
  <si>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</si>
  <si>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</si>
  <si>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</si>
  <si>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</si>
  <si>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</si>
  <si>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</si>
  <si>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</si>
  <si>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</si>
  <si>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</si>
  <si>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</si>
  <si>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</si>
  <si>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</si>
  <si>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</si>
  <si>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</si>
  <si>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</si>
  <si>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</si>
  <si>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</si>
  <si>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</si>
  <si>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</si>
  <si>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</si>
  <si>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</si>
  <si>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</si>
  <si>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</si>
  <si>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</si>
  <si>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</si>
  <si>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</si>
  <si>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</si>
  <si>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</si>
  <si>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</si>
  <si>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</si>
  <si>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</si>
  <si>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</si>
  <si>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</si>
  <si>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</si>
  <si>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</si>
  <si>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</si>
  <si>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</si>
  <si>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</si>
  <si>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</si>
  <si>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</si>
  <si>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</si>
  <si>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</si>
  <si>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</si>
  <si>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</si>
  <si>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</si>
  <si>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</si>
  <si>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</si>
  <si>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</si>
  <si>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</si>
  <si>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</si>
  <si>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</si>
  <si>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</si>
  <si>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</si>
  <si>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</si>
  <si>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</si>
  <si>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</si>
  <si>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</si>
  <si>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</si>
  <si>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</si>
  <si>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</si>
  <si>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</si>
  <si>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</si>
  <si>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</si>
  <si>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</si>
  <si>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</si>
  <si>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</si>
  <si>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</si>
  <si>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</si>
  <si>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</si>
  <si>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</si>
  <si>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</si>
  <si>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</si>
  <si>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</si>
  <si>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</si>
  <si>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</si>
  <si>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</si>
  <si>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</si>
  <si>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</si>
  <si>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</si>
  <si>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</si>
  <si>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</si>
  <si>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</si>
  <si>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</si>
  <si>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</si>
  <si>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</si>
  <si>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</si>
  <si>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</si>
  <si>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</si>
  <si>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</si>
  <si>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</si>
  <si>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</si>
  <si>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</si>
  <si>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</si>
  <si>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</si>
  <si>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</si>
  <si>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</si>
  <si>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</si>
  <si>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</si>
  <si>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</si>
  <si>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</si>
  <si>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</si>
  <si>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</si>
  <si>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</si>
  <si>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</si>
  <si>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</si>
  <si>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</si>
  <si>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</si>
  <si>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</si>
  <si>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</si>
  <si>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</si>
  <si>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</si>
  <si>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</si>
  <si>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</si>
  <si>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</si>
  <si>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</si>
  <si>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</si>
  <si>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</si>
  <si>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</si>
  <si>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</si>
  <si>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</si>
  <si>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</si>
  <si>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</si>
  <si>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</si>
  <si>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</si>
  <si>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</si>
  <si>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</si>
  <si>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</si>
  <si>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</si>
  <si>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</si>
  <si>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</si>
  <si>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</si>
  <si>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</si>
  <si>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</si>
  <si>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</si>
  <si>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</si>
  <si>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</si>
  <si>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</si>
  <si>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</si>
  <si>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</si>
  <si>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</si>
  <si>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</si>
  <si>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</si>
  <si>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</si>
  <si>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</si>
  <si>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</si>
  <si>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</si>
  <si>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</si>
  <si>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</si>
  <si>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</si>
  <si>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</si>
  <si>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</si>
  <si>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</si>
  <si>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</si>
  <si>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</si>
  <si>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</si>
  <si>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</si>
  <si>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</si>
  <si>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</si>
  <si>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</si>
  <si>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</si>
  <si>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</si>
  <si>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</si>
  <si>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</si>
  <si>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</si>
  <si>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</si>
  <si>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</si>
  <si>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</si>
  <si>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</si>
  <si>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</si>
  <si>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</si>
  <si>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</si>
  <si>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</si>
  <si>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</si>
  <si>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</si>
  <si>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</si>
  <si>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</si>
  <si>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</si>
  <si>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</si>
  <si>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</si>
  <si>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</si>
  <si>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</si>
  <si>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</si>
  <si>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</si>
  <si>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</si>
  <si>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</si>
  <si>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</si>
  <si>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</si>
  <si>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</si>
  <si>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</si>
  <si>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</si>
  <si>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</si>
  <si>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</si>
  <si>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</si>
  <si>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</si>
  <si>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</si>
  <si>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</si>
  <si>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</si>
  <si>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</si>
  <si>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</si>
  <si>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</si>
  <si>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</si>
  <si>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</si>
  <si>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</si>
  <si>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</si>
  <si>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</si>
  <si>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</si>
  <si>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</si>
  <si>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</si>
  <si>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</si>
  <si>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</si>
  <si>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</si>
  <si>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</si>
  <si>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</si>
  <si>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</si>
  <si>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</si>
  <si>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</si>
  <si>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</si>
  <si>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</si>
  <si>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</si>
  <si>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</si>
  <si>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</si>
  <si>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</si>
  <si>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</si>
  <si>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</si>
  <si>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</si>
  <si>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</si>
  <si>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</si>
  <si>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</si>
  <si>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</si>
  <si>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</si>
  <si>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</si>
  <si>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</si>
  <si>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</si>
  <si>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</si>
  <si>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</si>
  <si>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</si>
  <si>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</si>
  <si>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</si>
  <si>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</si>
  <si>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</si>
  <si>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</si>
  <si>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</si>
  <si>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</si>
  <si>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</si>
  <si>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</si>
  <si>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</si>
  <si>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</si>
  <si>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</si>
  <si>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</si>
  <si>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</si>
  <si>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</si>
  <si>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</si>
  <si>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</si>
  <si>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</si>
  <si>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</si>
  <si>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</si>
  <si>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</si>
  <si>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</si>
  <si>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</si>
  <si>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</si>
  <si>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</si>
  <si>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</si>
  <si>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</si>
  <si>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</si>
  <si>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</si>
  <si>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</si>
  <si>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</si>
  <si>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</si>
  <si>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</si>
  <si>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</si>
  <si>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</si>
  <si>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</si>
  <si>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</si>
  <si>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</si>
  <si>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</si>
  <si>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</si>
  <si>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</si>
  <si>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</si>
  <si>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</si>
  <si>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</si>
  <si>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</si>
  <si>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</si>
  <si>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</si>
  <si>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</si>
  <si>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</si>
  <si>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</si>
  <si>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</si>
  <si>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</si>
  <si>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</si>
  <si>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</si>
  <si>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</si>
  <si>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</si>
  <si>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</si>
  <si>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</si>
  <si>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</si>
  <si>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</si>
  <si>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</si>
  <si>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</si>
  <si>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</si>
  <si>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</si>
  <si>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</si>
  <si>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</si>
  <si>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</si>
  <si>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</si>
  <si>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</si>
  <si>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</si>
  <si>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</si>
  <si>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</si>
  <si>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</si>
  <si>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</si>
  <si>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</si>
  <si>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</si>
  <si>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</si>
  <si>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</si>
  <si>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</si>
  <si>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</si>
  <si>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</si>
  <si>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</si>
  <si>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</si>
  <si>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</si>
  <si>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</si>
  <si>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</si>
  <si>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</si>
  <si>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</si>
  <si>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</si>
  <si>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</si>
  <si>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</si>
  <si>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</si>
  <si>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</si>
  <si>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</si>
  <si>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</si>
  <si>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</si>
  <si>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</si>
  <si>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</si>
  <si>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</si>
  <si>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</si>
  <si>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</si>
  <si>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</si>
  <si>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</si>
  <si>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</si>
  <si>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</si>
  <si>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</si>
  <si>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</si>
  <si>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</si>
  <si>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</si>
  <si>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</si>
  <si>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</si>
  <si>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</si>
  <si>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</si>
  <si>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</si>
  <si>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</si>
  <si>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</si>
  <si>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</si>
  <si>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</si>
  <si>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</si>
  <si>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</si>
  <si>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</si>
  <si>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</si>
  <si>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</si>
  <si>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</si>
  <si>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</si>
  <si>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</si>
  <si>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</si>
  <si>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</si>
  <si>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</si>
  <si>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</si>
  <si>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</si>
  <si>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</si>
  <si>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</si>
  <si>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</si>
  <si>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</si>
  <si>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</si>
  <si>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</si>
  <si>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</si>
  <si>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</si>
  <si>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</si>
  <si>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</si>
  <si>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</si>
  <si>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</si>
  <si>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</si>
  <si>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</si>
  <si>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</si>
  <si>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</si>
  <si>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</si>
  <si>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</si>
  <si>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</si>
  <si>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</si>
  <si>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</si>
  <si>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</si>
  <si>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</si>
  <si>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</si>
  <si>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</si>
  <si>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</si>
  <si>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</si>
  <si>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</si>
  <si>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</si>
  <si>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</si>
  <si>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</si>
  <si>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</si>
  <si>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</si>
  <si>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</si>
  <si>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</si>
  <si>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</si>
  <si>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</si>
  <si>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</si>
  <si>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</si>
  <si>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</si>
  <si>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</si>
  <si>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</si>
  <si>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</si>
  <si>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</si>
  <si>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</si>
  <si>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</si>
  <si>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</si>
  <si>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</si>
  <si>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</si>
  <si>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</si>
  <si>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</si>
  <si>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</si>
  <si>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</si>
  <si>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</si>
  <si>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</si>
  <si>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</si>
  <si>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</si>
  <si>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</si>
  <si>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</si>
  <si>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</si>
  <si>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</si>
  <si>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</si>
  <si>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</si>
  <si>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</si>
  <si>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</si>
  <si>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</si>
  <si>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</si>
  <si>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</si>
  <si>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</si>
  <si>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</si>
  <si>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</si>
  <si>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</si>
  <si>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</si>
  <si>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</si>
  <si>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</si>
  <si>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</si>
  <si>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</si>
  <si>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</si>
  <si>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</si>
  <si>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</si>
  <si>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</si>
  <si>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</si>
  <si>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</si>
  <si>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</si>
  <si>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</si>
  <si>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</si>
  <si>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</si>
  <si>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</si>
  <si>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</si>
  <si>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</si>
  <si>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</si>
  <si>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</si>
  <si>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</si>
  <si>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</si>
  <si>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</si>
  <si>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</si>
  <si>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</si>
  <si>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</si>
  <si>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</si>
  <si>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</si>
  <si>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</si>
  <si>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</si>
  <si>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</si>
  <si>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</si>
  <si>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</si>
  <si>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</si>
  <si>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</si>
  <si>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</si>
  <si>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</si>
  <si>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</si>
  <si>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</si>
  <si>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</si>
  <si>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</si>
  <si>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</si>
  <si>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</si>
  <si>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</si>
  <si>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</si>
  <si>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</si>
  <si>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</si>
  <si>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</si>
  <si>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</si>
  <si>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</si>
  <si>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</si>
  <si>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</si>
  <si>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</si>
  <si>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</si>
  <si>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</si>
  <si>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</si>
  <si>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</si>
  <si>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</si>
  <si>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</si>
  <si>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</si>
  <si>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</si>
  <si>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</si>
  <si>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</si>
  <si>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</si>
  <si>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</si>
  <si>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</si>
  <si>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</si>
  <si>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</si>
  <si>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</si>
  <si>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</si>
  <si>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</si>
  <si>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</si>
  <si>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</si>
  <si>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</si>
  <si>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</si>
  <si>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</si>
  <si>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</si>
  <si>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</si>
  <si>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</si>
  <si>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</si>
  <si>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</si>
  <si>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</si>
  <si>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</si>
  <si>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</si>
  <si>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</si>
  <si>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</si>
  <si>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</si>
  <si>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</si>
  <si>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</si>
  <si>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</si>
  <si>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</si>
  <si>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</si>
  <si>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</si>
  <si>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</si>
  <si>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</si>
  <si>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</si>
  <si>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</si>
  <si>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</si>
  <si>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</si>
  <si>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</si>
  <si>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</si>
  <si>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</si>
  <si>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</si>
  <si>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</si>
  <si>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</si>
  <si>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</si>
  <si>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</si>
  <si>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</si>
  <si>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</si>
  <si>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</si>
  <si>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</si>
  <si>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</si>
  <si>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</si>
  <si>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</si>
  <si>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</si>
  <si>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</si>
  <si>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</si>
  <si>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</si>
  <si>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</si>
  <si>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</si>
  <si>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</si>
  <si>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</si>
  <si>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</si>
  <si>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</si>
  <si>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</si>
  <si>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</si>
  <si>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</si>
  <si>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</si>
  <si>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</si>
  <si>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</si>
  <si>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</si>
  <si>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</si>
  <si>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</si>
  <si>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</si>
  <si>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</si>
  <si>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</si>
  <si>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</si>
  <si>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</si>
  <si>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</si>
  <si>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</si>
  <si>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</si>
  <si>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</si>
  <si>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</si>
  <si>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</si>
  <si>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</si>
  <si>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</si>
  <si>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</si>
  <si>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</si>
  <si>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</si>
  <si>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</si>
  <si>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</si>
  <si>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</si>
  <si>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</si>
  <si>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</si>
  <si>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</si>
  <si>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</si>
  <si>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</si>
  <si>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</si>
  <si>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</si>
  <si>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</si>
  <si>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</si>
  <si>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</si>
  <si>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</si>
  <si>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</si>
  <si>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</si>
  <si>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</si>
  <si>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</si>
  <si>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</si>
  <si>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</si>
  <si>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</si>
  <si>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</si>
  <si>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</si>
  <si>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</si>
  <si>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</si>
  <si>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</si>
  <si>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</si>
  <si>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</si>
  <si>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</si>
  <si>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</si>
  <si>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</si>
  <si>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</si>
  <si>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</si>
  <si>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</si>
  <si>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</si>
  <si>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</si>
  <si>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</si>
  <si>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</si>
  <si>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</si>
  <si>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</si>
  <si>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</si>
  <si>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</si>
  <si>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</si>
  <si>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</si>
  <si>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</si>
  <si>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</si>
  <si>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</si>
  <si>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</si>
  <si>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</si>
  <si>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</si>
  <si>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</si>
  <si>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</si>
  <si>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</si>
  <si>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</si>
  <si>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</si>
  <si>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</si>
  <si>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</si>
  <si>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</si>
  <si>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</si>
  <si>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</si>
  <si>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</si>
  <si>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</si>
  <si>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</si>
  <si>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</si>
  <si>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</si>
  <si>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</si>
  <si>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</si>
  <si>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</si>
  <si>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</si>
  <si>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</si>
  <si>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</si>
  <si>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</si>
  <si>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</si>
  <si>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</si>
  <si>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</si>
  <si>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</si>
  <si>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</si>
  <si>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</si>
  <si>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</si>
  <si>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</si>
  <si>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</si>
  <si>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</si>
  <si>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</si>
  <si>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</si>
  <si>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</si>
  <si>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</si>
  <si>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</si>
  <si>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</si>
  <si>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</si>
  <si>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</si>
  <si>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</si>
  <si>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</si>
  <si>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</si>
  <si>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</si>
  <si>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</si>
  <si>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</si>
  <si>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</si>
  <si>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</si>
  <si>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</si>
  <si>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</si>
  <si>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</si>
  <si>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</si>
  <si>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</si>
  <si>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</si>
  <si>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</si>
  <si>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</si>
  <si>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</si>
  <si>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</si>
  <si>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</si>
  <si>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</si>
  <si>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</si>
  <si>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</si>
  <si>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</si>
  <si>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</si>
  <si>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</si>
  <si>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</si>
  <si>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</si>
  <si>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</si>
  <si>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</si>
  <si>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</si>
  <si>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</si>
  <si>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</si>
  <si>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</si>
  <si>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</si>
  <si>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</si>
  <si>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</si>
  <si>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</si>
  <si>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</si>
  <si>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</si>
  <si>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</si>
  <si>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</si>
  <si>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</si>
  <si>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</si>
  <si>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</si>
  <si>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</si>
  <si>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</si>
  <si>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</si>
  <si>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</si>
  <si>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</si>
  <si>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</si>
  <si>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</si>
  <si>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</si>
  <si>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</si>
  <si>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</si>
  <si>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</si>
  <si>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</si>
  <si>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</si>
  <si>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</si>
  <si>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</si>
  <si>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</si>
  <si>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</si>
  <si>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</si>
  <si>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</si>
  <si>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</si>
  <si>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</si>
  <si>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</si>
  <si>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</si>
  <si>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</si>
  <si>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</si>
  <si>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</si>
  <si>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</si>
  <si>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</si>
  <si>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</si>
  <si>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</si>
  <si>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</si>
  <si>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</si>
  <si>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</si>
  <si>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</si>
  <si>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</si>
  <si>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</si>
  <si>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</si>
  <si>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</si>
  <si>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</si>
  <si>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</si>
  <si>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</si>
  <si>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</si>
  <si>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</si>
  <si>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</si>
  <si>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</si>
  <si>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</si>
  <si>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</si>
  <si>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</si>
  <si>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</si>
  <si>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</si>
  <si>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</si>
  <si>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</si>
  <si>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</si>
  <si>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</si>
  <si>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</si>
  <si>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</si>
  <si>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</si>
  <si>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</si>
  <si>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</si>
  <si>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</si>
  <si>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</si>
  <si>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</si>
  <si>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</si>
  <si>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</si>
  <si>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</si>
  <si>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</si>
  <si>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</si>
  <si>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</si>
  <si>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</si>
  <si>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</si>
  <si>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</si>
  <si>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</si>
  <si>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</si>
  <si>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</si>
  <si>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</si>
  <si>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</si>
  <si>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</si>
  <si>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</si>
  <si>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</si>
  <si>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</si>
  <si>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</si>
  <si>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</si>
  <si>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</si>
  <si>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</si>
  <si>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</si>
  <si>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</si>
  <si>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</si>
  <si>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</si>
  <si>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</si>
  <si>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</si>
  <si>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</si>
  <si>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</si>
  <si>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</si>
  <si>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</si>
  <si>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</si>
  <si>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</si>
  <si>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</si>
  <si>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</si>
  <si>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</si>
  <si>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</si>
  <si>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</si>
  <si>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</si>
  <si>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</si>
  <si>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</si>
  <si>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</si>
  <si>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</si>
  <si>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</si>
  <si>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</si>
  <si>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</si>
  <si>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</si>
  <si>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</si>
  <si>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</si>
  <si>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</si>
  <si>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</si>
  <si>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</si>
  <si>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</si>
  <si>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</si>
  <si>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</si>
  <si>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</si>
  <si>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</si>
  <si>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</si>
  <si>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</si>
  <si>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</si>
  <si>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</si>
  <si>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</si>
  <si>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</si>
  <si>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</si>
  <si>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</si>
  <si>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</si>
  <si>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</si>
  <si>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</si>
  <si>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</si>
  <si>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</si>
  <si>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</si>
  <si>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</si>
  <si>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</si>
  <si>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</si>
  <si>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</si>
  <si>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</si>
  <si>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</si>
  <si>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</si>
  <si>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</si>
  <si>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</si>
  <si>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</si>
  <si>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</si>
  <si>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</si>
  <si>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</si>
  <si>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</si>
  <si>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</si>
  <si>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</si>
  <si>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</si>
  <si>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</si>
  <si>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</si>
  <si>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</si>
  <si>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</si>
  <si>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</si>
  <si>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</si>
  <si>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</si>
  <si>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</si>
  <si>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</si>
  <si>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</si>
  <si>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</si>
  <si>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</si>
  <si>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</si>
  <si>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</si>
  <si>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</si>
  <si>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</si>
  <si>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</si>
  <si>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</si>
  <si>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</si>
  <si>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</si>
  <si>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</si>
  <si>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</si>
  <si>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</si>
  <si>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</si>
  <si>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</si>
  <si>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</si>
  <si>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</si>
  <si>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</si>
  <si>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</si>
  <si>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</si>
  <si>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</si>
  <si>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</si>
  <si>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</si>
  <si>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</si>
  <si>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</si>
  <si>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</si>
  <si>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</si>
  <si>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</si>
  <si>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</si>
  <si>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</si>
  <si>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</si>
  <si>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</si>
  <si>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</si>
  <si>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</si>
  <si>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</si>
  <si>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</si>
  <si>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</si>
  <si>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</si>
  <si>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</si>
  <si>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</si>
  <si>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</si>
  <si>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</si>
  <si>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</si>
  <si>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</si>
  <si>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</si>
  <si>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</si>
  <si>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</si>
  <si>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</si>
  <si>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</si>
  <si>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</si>
  <si>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</si>
  <si>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</si>
  <si>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</si>
  <si>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</si>
  <si>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</si>
  <si>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</si>
  <si>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</si>
  <si>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</si>
  <si>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</si>
  <si>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</si>
  <si>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</si>
  <si>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</si>
  <si>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</si>
  <si>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</si>
  <si>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</si>
  <si>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</si>
  <si>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</si>
  <si>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</si>
  <si>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</si>
  <si>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</si>
  <si>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</si>
  <si>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</si>
  <si>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</si>
  <si>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</si>
  <si>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</si>
  <si>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</si>
  <si>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</si>
  <si>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</si>
  <si>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</si>
  <si>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</si>
  <si>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</si>
  <si>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</si>
  <si>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</si>
  <si>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</si>
  <si>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</si>
  <si>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</si>
  <si>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</si>
  <si>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</si>
  <si>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</si>
  <si>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</si>
  <si>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</si>
  <si>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</si>
  <si>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</si>
  <si>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</si>
  <si>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</si>
  <si>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</si>
  <si>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</si>
  <si>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</si>
  <si>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</si>
  <si>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</si>
  <si>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</si>
  <si>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</si>
  <si>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</si>
  <si>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</si>
  <si>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</si>
  <si>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</si>
  <si>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</si>
  <si>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</si>
  <si>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</si>
  <si>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</si>
  <si>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</si>
  <si>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</si>
  <si>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</si>
  <si>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</si>
  <si>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</si>
  <si>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</si>
  <si>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</si>
  <si>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</si>
  <si>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</si>
  <si>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</si>
  <si>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</si>
  <si>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</si>
  <si>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</si>
  <si>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</si>
  <si>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</si>
  <si>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</si>
  <si>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</si>
  <si>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</si>
  <si>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</si>
  <si>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</si>
  <si>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</si>
  <si>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</si>
  <si>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</si>
  <si>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</si>
  <si>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</si>
  <si>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</si>
  <si>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</si>
  <si>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</si>
  <si>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</si>
  <si>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</si>
  <si>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</si>
  <si>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</si>
  <si>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</si>
  <si>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</si>
  <si>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</si>
  <si>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</si>
  <si>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</si>
  <si>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</si>
  <si>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</si>
  <si>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</si>
  <si>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</si>
  <si>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</si>
  <si>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</si>
  <si>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</si>
  <si>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</si>
  <si>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</si>
  <si>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</si>
  <si>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</si>
  <si>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</si>
  <si>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</si>
  <si>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</si>
  <si>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</si>
  <si>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</si>
  <si>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</si>
  <si>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</si>
  <si>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</si>
  <si>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</si>
  <si>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</si>
  <si>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</si>
  <si>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</si>
  <si>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</si>
  <si>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</si>
  <si>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</si>
  <si>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</si>
  <si>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</si>
  <si>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</si>
  <si>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</si>
  <si>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</si>
  <si>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</si>
  <si>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</si>
  <si>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</si>
  <si>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</si>
  <si>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</si>
  <si>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</si>
  <si>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</si>
  <si>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</si>
  <si>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</si>
  <si>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</si>
  <si>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</si>
  <si>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</si>
  <si>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</si>
  <si>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</si>
  <si>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</si>
  <si>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</si>
  <si>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</si>
  <si>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</si>
  <si>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</si>
  <si>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</si>
  <si>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</si>
  <si>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</si>
  <si>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</si>
  <si>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</si>
  <si>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</si>
  <si>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</si>
  <si>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</si>
  <si>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</si>
  <si>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</si>
  <si>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</si>
  <si>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</si>
  <si>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</si>
  <si>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</si>
  <si>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</si>
  <si>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</si>
  <si>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</si>
  <si>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</si>
  <si>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</si>
  <si>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</si>
  <si>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</si>
  <si>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</si>
  <si>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</si>
  <si>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</si>
  <si>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</si>
  <si>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</si>
  <si>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</si>
  <si>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</si>
  <si>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</si>
  <si>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</si>
  <si>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</si>
  <si>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</si>
  <si>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</si>
  <si>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</si>
  <si>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</si>
  <si>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</si>
  <si>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</si>
  <si>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</si>
  <si>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</si>
  <si>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</si>
  <si>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</si>
  <si>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</si>
  <si>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</si>
  <si>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</si>
  <si>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</si>
  <si>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</si>
  <si>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</si>
  <si>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</si>
  <si>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</si>
  <si>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</si>
  <si>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</si>
  <si>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</si>
  <si>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</si>
  <si>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</si>
  <si>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</si>
  <si>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</si>
  <si>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</si>
  <si>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</si>
  <si>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</si>
  <si>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</si>
  <si>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</si>
  <si>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</si>
  <si>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</si>
  <si>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</si>
  <si>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</si>
  <si>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</si>
  <si>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</si>
  <si>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</si>
  <si>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</si>
  <si>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</si>
  <si>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</si>
  <si>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</si>
  <si>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</si>
  <si>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</si>
  <si>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</si>
  <si>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</si>
  <si>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</si>
  <si>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</si>
  <si>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</si>
  <si>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</si>
  <si>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</si>
  <si>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</si>
  <si>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</si>
  <si>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</si>
  <si>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</si>
  <si>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</si>
  <si>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</si>
  <si>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</si>
  <si>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</si>
  <si>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</si>
  <si>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</si>
  <si>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</si>
  <si>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</si>
  <si>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</si>
  <si>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</si>
  <si>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</si>
  <si>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</si>
  <si>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</si>
  <si>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</si>
  <si>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</si>
  <si>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</si>
  <si>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</si>
  <si>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</si>
  <si>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</si>
  <si>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</si>
  <si>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</si>
  <si>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</si>
  <si>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</si>
  <si>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</si>
  <si>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</si>
  <si>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</si>
  <si>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</si>
  <si>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</si>
  <si>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</si>
  <si>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</si>
  <si>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</si>
  <si>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</si>
  <si>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</si>
  <si>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</si>
  <si>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</si>
  <si>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</si>
  <si>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</si>
  <si>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</si>
  <si>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</si>
  <si>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</si>
  <si>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</si>
  <si>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</si>
  <si>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</si>
  <si>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</si>
  <si>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</si>
  <si>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</si>
  <si>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</si>
  <si>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</si>
  <si>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</si>
  <si>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</si>
  <si>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</si>
  <si>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</si>
  <si>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</si>
  <si>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</si>
  <si>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</si>
  <si>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</si>
  <si>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</si>
  <si>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</si>
  <si>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</si>
  <si>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</si>
  <si>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</si>
  <si>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</si>
  <si>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</si>
  <si>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</si>
  <si>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</si>
  <si>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</si>
  <si>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</si>
  <si>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</si>
  <si>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</si>
  <si>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</si>
  <si>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</si>
  <si>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</si>
  <si>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</si>
  <si>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</si>
  <si>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</si>
  <si>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</si>
  <si>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</si>
  <si>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</si>
  <si>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</si>
  <si>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</si>
  <si>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</si>
  <si>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</si>
  <si>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</si>
  <si>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</si>
  <si>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</si>
  <si>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</si>
  <si>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</si>
  <si>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</si>
  <si>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</si>
  <si>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</si>
  <si>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</si>
  <si>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</si>
  <si>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</si>
  <si>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</si>
  <si>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</si>
  <si>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</si>
  <si>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</si>
  <si>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</si>
  <si>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</si>
  <si>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</si>
  <si>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</si>
  <si>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</si>
  <si>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</si>
  <si>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</si>
  <si>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</si>
  <si>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</si>
  <si>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</si>
  <si>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</si>
  <si>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</si>
  <si>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</si>
  <si>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</si>
  <si>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</si>
  <si>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</si>
  <si>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</si>
  <si>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</si>
  <si>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</si>
  <si>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</si>
  <si>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</si>
  <si>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</si>
  <si>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</si>
  <si>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</si>
  <si>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</si>
  <si>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</si>
  <si>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</si>
  <si>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</si>
  <si>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</si>
  <si>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</si>
  <si>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</si>
  <si>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</si>
  <si>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</si>
  <si>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</si>
  <si>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</si>
  <si>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</si>
  <si>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</si>
  <si>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</si>
  <si>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</si>
  <si>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</si>
  <si>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</si>
  <si>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</si>
  <si>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</si>
  <si>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</si>
  <si>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</si>
  <si>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</si>
  <si>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</si>
  <si>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</si>
  <si>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</si>
  <si>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</si>
  <si>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</si>
  <si>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</si>
  <si>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</si>
  <si>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</si>
  <si>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</si>
  <si>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</si>
  <si>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</si>
  <si>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</si>
  <si>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</si>
  <si>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</si>
  <si>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</si>
  <si>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</si>
  <si>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</si>
  <si>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</si>
  <si>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</si>
  <si>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</si>
  <si>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</si>
  <si>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</si>
  <si>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</si>
  <si>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</si>
  <si>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</si>
  <si>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</si>
  <si>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</si>
  <si>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</si>
  <si>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</si>
  <si>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</si>
  <si>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</si>
  <si>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</si>
  <si>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</si>
  <si>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</si>
  <si>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</si>
  <si>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</si>
  <si>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</si>
  <si>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</si>
  <si>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</si>
  <si>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</si>
  <si>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</si>
  <si>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</si>
  <si>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</si>
  <si>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</si>
  <si>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</si>
  <si>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</si>
  <si>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</si>
  <si>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</si>
  <si>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</si>
  <si>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</si>
  <si>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</si>
  <si>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</si>
  <si>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</si>
  <si>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</si>
  <si>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</si>
  <si>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</si>
  <si>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</si>
  <si>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</si>
  <si>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</si>
  <si>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</si>
  <si>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</si>
  <si>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</si>
  <si>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</si>
  <si>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</si>
  <si>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</si>
  <si>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</si>
  <si>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</si>
  <si>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</si>
  <si>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</si>
  <si>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</si>
  <si>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</si>
  <si>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</si>
  <si>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</si>
  <si>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</si>
  <si>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</si>
  <si>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</si>
  <si>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</si>
  <si>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</si>
  <si>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</si>
  <si>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</si>
  <si>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</si>
  <si>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</si>
  <si>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</si>
  <si>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</si>
  <si>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</si>
  <si>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</si>
  <si>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</si>
  <si>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</si>
  <si>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</si>
  <si>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</si>
  <si>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</si>
  <si>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</si>
  <si>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</si>
  <si>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</si>
  <si>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</si>
  <si>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</si>
  <si>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</si>
  <si>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</si>
  <si>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</si>
  <si>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</si>
  <si>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</si>
  <si>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</si>
  <si>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</si>
  <si>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</si>
  <si>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</si>
  <si>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</si>
  <si>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</si>
  <si>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</si>
  <si>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</si>
  <si>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</si>
  <si>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</si>
  <si>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</si>
  <si>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</si>
  <si>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</si>
  <si>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</si>
  <si>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</si>
  <si>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</si>
  <si>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</si>
  <si>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</si>
  <si>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</si>
  <si>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</si>
  <si>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</si>
  <si>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</si>
  <si>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</si>
  <si>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</si>
  <si>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</si>
  <si>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</si>
  <si>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</si>
  <si>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</si>
  <si>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</si>
  <si>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</si>
  <si>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</si>
  <si>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</si>
  <si>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</si>
  <si>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</si>
  <si>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</si>
  <si>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</si>
  <si>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</si>
  <si>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</si>
  <si>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</si>
  <si>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</si>
  <si>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</si>
  <si>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</si>
  <si>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</si>
  <si>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</si>
  <si>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</si>
  <si>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</si>
  <si>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</si>
  <si>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</si>
  <si>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</si>
  <si>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</si>
  <si>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</si>
  <si>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</si>
  <si>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</si>
  <si>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</si>
  <si>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</si>
  <si>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</si>
  <si>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</si>
  <si>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</si>
  <si>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</si>
  <si>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</si>
  <si>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</si>
  <si>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</si>
  <si>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</si>
  <si>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</si>
  <si>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</si>
  <si>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</si>
  <si>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</si>
  <si>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</si>
  <si>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</si>
  <si>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</si>
  <si>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</si>
  <si>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</si>
  <si>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</si>
  <si>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</si>
  <si>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</si>
  <si>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</si>
  <si>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</si>
  <si>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</si>
  <si>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</si>
  <si>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</si>
  <si>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</si>
  <si>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</si>
  <si>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</si>
  <si>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</si>
  <si>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</si>
  <si>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</si>
  <si>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</si>
  <si>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</si>
  <si>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</si>
  <si>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</si>
  <si>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</si>
  <si>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</si>
  <si>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</si>
  <si>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</si>
  <si>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</si>
  <si>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</si>
  <si>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</si>
  <si>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</si>
  <si>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</si>
  <si>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</si>
  <si>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</si>
  <si>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</si>
  <si>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</si>
  <si>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</si>
  <si>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</si>
  <si>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</si>
  <si>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</si>
  <si>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</si>
  <si>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</si>
  <si>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</si>
  <si>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</si>
  <si>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</si>
  <si>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</si>
  <si>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</si>
  <si>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</si>
  <si>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</si>
  <si>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</si>
  <si>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</si>
  <si>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</si>
  <si>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</si>
  <si>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</si>
  <si>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</si>
  <si>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</si>
  <si>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</si>
  <si>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</si>
  <si>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</si>
  <si>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</si>
  <si>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</si>
  <si>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</si>
  <si>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</si>
  <si>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</si>
  <si>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</si>
  <si>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</si>
  <si>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</si>
  <si>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</si>
  <si>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</si>
  <si>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</si>
  <si>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</si>
  <si>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</si>
  <si>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</si>
  <si>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</si>
  <si>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</si>
  <si>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</si>
  <si>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</si>
  <si>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</si>
  <si>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</si>
  <si>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</si>
  <si>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</si>
  <si>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</si>
  <si>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</si>
  <si>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</si>
  <si>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</si>
  <si>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</si>
  <si>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</si>
  <si>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</si>
  <si>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</si>
  <si>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</si>
  <si>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</si>
  <si>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</si>
  <si>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</si>
  <si>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</si>
  <si>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</si>
  <si>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</si>
  <si>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</si>
  <si>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</si>
  <si>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</si>
  <si>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</si>
  <si>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</si>
  <si>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</si>
  <si>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</si>
  <si>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</si>
  <si>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</si>
  <si>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</si>
  <si>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</si>
  <si>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</si>
  <si>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</si>
  <si>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</si>
  <si>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</si>
  <si>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</si>
  <si>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</si>
  <si>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</si>
  <si>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</si>
  <si>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</si>
  <si>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</si>
  <si>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</si>
  <si>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</si>
  <si>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</si>
  <si>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</si>
  <si>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</si>
  <si>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</si>
  <si>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</si>
  <si>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</si>
  <si>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</si>
  <si>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</si>
  <si>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</si>
  <si>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</si>
  <si>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</si>
  <si>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</si>
  <si>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</si>
  <si>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</si>
  <si>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</si>
  <si>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</si>
  <si>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</si>
  <si>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</si>
  <si>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</si>
  <si>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</si>
  <si>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</si>
  <si>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</si>
  <si>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</si>
  <si>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</si>
  <si>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</si>
  <si>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</si>
  <si>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</si>
  <si>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</si>
  <si>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</si>
  <si>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</si>
  <si>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</si>
  <si>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</si>
  <si>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</si>
  <si>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</si>
  <si>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</si>
  <si>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</si>
  <si>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</si>
  <si>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</si>
  <si>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</si>
  <si>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</si>
  <si>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</si>
  <si>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</si>
  <si>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</si>
  <si>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</si>
  <si>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</si>
  <si>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</si>
  <si>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</si>
  <si>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</si>
  <si>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</si>
  <si>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</si>
  <si>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</si>
  <si>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</si>
  <si>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</si>
  <si>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</si>
  <si>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</si>
  <si>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</si>
  <si>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</si>
  <si>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</si>
  <si>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</si>
  <si>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</si>
  <si>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</si>
  <si>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</si>
  <si>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</si>
  <si>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</si>
  <si>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</si>
  <si>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</si>
  <si>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</si>
  <si>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</si>
  <si>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</si>
  <si>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</si>
  <si>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</si>
  <si>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</si>
  <si>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</si>
  <si>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</si>
  <si>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</si>
  <si>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</si>
  <si>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</si>
  <si>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</si>
  <si>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</si>
  <si>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</si>
  <si>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</si>
  <si>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</si>
  <si>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</si>
  <si>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</si>
  <si>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</si>
  <si>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</si>
  <si>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</si>
  <si>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</si>
  <si>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</si>
  <si>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</si>
  <si>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</si>
  <si>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</si>
  <si>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</si>
  <si>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</si>
  <si>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</si>
  <si>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</si>
  <si>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</si>
  <si>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</si>
  <si>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</si>
  <si>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</si>
  <si>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</si>
  <si>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</si>
  <si>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</si>
  <si>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</si>
  <si>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</si>
  <si>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</si>
  <si>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</si>
  <si>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</si>
  <si>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</si>
  <si>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</si>
  <si>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</si>
  <si>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</si>
  <si>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</si>
  <si>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</si>
  <si>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</si>
  <si>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</si>
  <si>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</si>
  <si>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</si>
  <si>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</si>
  <si>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</si>
  <si>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</si>
  <si>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</si>
  <si>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</si>
  <si>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</si>
  <si>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</si>
  <si>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</si>
  <si>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</si>
  <si>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</si>
  <si>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</si>
  <si>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</si>
  <si>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</si>
  <si>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</si>
  <si>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</si>
  <si>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</si>
  <si>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</si>
  <si>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</si>
  <si>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</si>
  <si>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</si>
  <si>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</si>
  <si>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</si>
  <si>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</si>
  <si>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</si>
  <si>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</si>
  <si>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</si>
  <si>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</si>
  <si>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</si>
  <si>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</si>
  <si>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</si>
  <si>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</si>
  <si>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</si>
  <si>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</si>
  <si>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</si>
  <si>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</si>
  <si>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</si>
  <si>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</si>
  <si>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</si>
  <si>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</si>
  <si>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</si>
  <si>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</si>
  <si>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</si>
  <si>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</si>
  <si>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</si>
  <si>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</si>
  <si>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</si>
  <si>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</si>
  <si>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</si>
  <si>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</si>
  <si>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</si>
  <si>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</si>
  <si>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</si>
  <si>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</si>
  <si>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</si>
  <si>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</si>
  <si>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</si>
  <si>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</si>
  <si>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</si>
  <si>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</si>
  <si>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</si>
  <si>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</si>
  <si>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</si>
  <si>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</si>
  <si>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</si>
  <si>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</si>
  <si>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</si>
  <si>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</si>
  <si>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</si>
  <si>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</si>
  <si>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</si>
  <si>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</si>
  <si>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</si>
  <si>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</si>
  <si>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</si>
  <si>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</si>
  <si>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</si>
  <si>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</si>
  <si>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</si>
  <si>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</si>
  <si>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</si>
  <si>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</si>
  <si>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</si>
  <si>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</si>
  <si>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</si>
  <si>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</si>
  <si>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</si>
  <si>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</si>
  <si>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</si>
  <si>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</si>
  <si>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</si>
  <si>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</si>
  <si>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</si>
  <si>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</si>
  <si>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</si>
  <si>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</si>
  <si>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</si>
  <si>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</si>
  <si>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</si>
  <si>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</si>
  <si>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</si>
  <si>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</si>
  <si>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</si>
  <si>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</si>
  <si>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</si>
  <si>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</si>
  <si>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</si>
  <si>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</si>
  <si>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</si>
  <si>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</si>
  <si>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</si>
  <si>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</si>
  <si>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</si>
  <si>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</si>
  <si>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</si>
  <si>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</si>
  <si>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</si>
  <si>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</si>
  <si>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</si>
  <si>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</si>
  <si>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</si>
  <si>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</si>
  <si>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</si>
  <si>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</si>
  <si>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</si>
  <si>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</si>
  <si>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</si>
  <si>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</si>
  <si>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</si>
  <si>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</si>
  <si>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</si>
  <si>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</si>
  <si>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</si>
  <si>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</si>
  <si>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</si>
  <si>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</si>
  <si>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</si>
  <si>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</si>
  <si>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</si>
  <si>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</si>
  <si>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</si>
  <si>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</si>
  <si>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</si>
  <si>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</si>
  <si>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</si>
  <si>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</si>
  <si>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</si>
  <si>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</si>
  <si>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</si>
  <si>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</si>
  <si>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</si>
  <si>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</si>
  <si>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</si>
  <si>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</si>
  <si>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</si>
  <si>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</si>
  <si>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</si>
  <si>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</si>
  <si>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</si>
  <si>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</si>
  <si>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</si>
  <si>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</si>
  <si>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</si>
  <si>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</si>
  <si>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</si>
  <si>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</si>
  <si>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</si>
  <si>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</si>
  <si>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</si>
  <si>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</si>
  <si>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</si>
  <si>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</si>
  <si>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</si>
  <si>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</si>
  <si>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</si>
  <si>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</si>
  <si>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</si>
  <si>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</si>
  <si>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</si>
  <si>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</si>
  <si>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</si>
  <si>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</si>
  <si>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</si>
  <si>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</si>
  <si>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</si>
  <si>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</si>
  <si>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</si>
  <si>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</si>
  <si>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</si>
  <si>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</si>
  <si>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</si>
  <si>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</si>
  <si>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</si>
  <si>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</si>
  <si>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</si>
  <si>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</si>
  <si>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</si>
  <si>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</si>
  <si>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</si>
  <si>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</si>
  <si>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</si>
  <si>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</si>
  <si>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</si>
  <si>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</si>
  <si>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</si>
  <si>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</si>
  <si>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</si>
  <si>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</si>
  <si>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</si>
  <si>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</si>
  <si>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</si>
  <si>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</si>
  <si>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</si>
  <si>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</si>
  <si>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</si>
  <si>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</si>
  <si>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</si>
  <si>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</si>
  <si>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</si>
  <si>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</si>
  <si>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</si>
  <si>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</si>
  <si>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</si>
  <si>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</si>
  <si>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</si>
  <si>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</si>
  <si>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</si>
  <si>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</si>
  <si>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</si>
  <si>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</si>
  <si>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</si>
  <si>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</si>
  <si>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</si>
  <si>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</si>
  <si>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</si>
  <si>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</si>
  <si>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</si>
  <si>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</si>
  <si>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</si>
  <si>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</si>
  <si>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</si>
  <si>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</si>
  <si>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</si>
  <si>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</si>
  <si>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</si>
  <si>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</si>
  <si>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</si>
  <si>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</si>
  <si>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</si>
  <si>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</si>
  <si>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</si>
  <si>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</si>
  <si>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</si>
  <si>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</si>
  <si>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</si>
  <si>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</si>
  <si>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</si>
  <si>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</si>
  <si>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</si>
  <si>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</si>
  <si>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</si>
  <si>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</si>
  <si>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</si>
  <si>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</si>
  <si>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</si>
  <si>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</si>
  <si>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</si>
  <si>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</si>
  <si>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</si>
  <si>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</si>
  <si>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</si>
  <si>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</si>
  <si>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</si>
  <si>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</si>
  <si>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</si>
  <si>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</si>
  <si>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</si>
  <si>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</si>
  <si>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</si>
  <si>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</si>
  <si>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</si>
  <si>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</si>
  <si>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</si>
  <si>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</si>
  <si>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</si>
  <si>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</si>
  <si>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</si>
  <si>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</si>
  <si>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</si>
  <si>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</si>
  <si>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</si>
  <si>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</si>
  <si>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</si>
  <si>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</si>
  <si>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</si>
  <si>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</si>
  <si>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</si>
  <si>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</si>
  <si>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</si>
  <si>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</si>
  <si>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</si>
  <si>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</si>
  <si>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</si>
  <si>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</si>
  <si>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</si>
  <si>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</si>
  <si>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</si>
  <si>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</si>
  <si>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</si>
  <si>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</si>
  <si>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</si>
  <si>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</si>
  <si>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</si>
  <si>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</si>
  <si>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</si>
  <si>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</si>
  <si>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</si>
  <si>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</si>
  <si>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</si>
  <si>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</si>
  <si>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</si>
  <si>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</si>
  <si>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</si>
  <si>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</si>
  <si>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</si>
  <si>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</si>
  <si>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</si>
  <si>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</si>
  <si>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</si>
  <si>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</si>
  <si>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</si>
  <si>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</si>
  <si>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</si>
  <si>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</si>
  <si>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</si>
  <si>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</si>
  <si>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</si>
  <si>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</si>
  <si>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</si>
  <si>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</si>
  <si>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</si>
  <si>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</si>
  <si>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</si>
  <si>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</si>
  <si>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</si>
  <si>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</si>
  <si>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</si>
  <si>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</si>
  <si>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</si>
  <si>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</si>
  <si>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</si>
  <si>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</si>
  <si>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</si>
  <si>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</si>
  <si>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</si>
  <si>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</si>
  <si>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</si>
  <si>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</si>
  <si>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</si>
  <si>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</si>
  <si>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</si>
  <si>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</si>
  <si>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</si>
  <si>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</si>
  <si>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</si>
  <si>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</si>
  <si>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</si>
  <si>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</si>
  <si>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</si>
  <si>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</si>
  <si>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</si>
  <si>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</si>
  <si>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</si>
  <si>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</si>
  <si>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</si>
  <si>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</si>
  <si>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</si>
  <si>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</si>
  <si>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</si>
  <si>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</si>
  <si>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</si>
  <si>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</si>
  <si>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</si>
  <si>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</si>
  <si>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</si>
  <si>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</si>
  <si>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</si>
  <si>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</si>
  <si>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</si>
  <si>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</si>
  <si>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</si>
  <si>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</si>
  <si>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</si>
  <si>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</si>
  <si>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</si>
  <si>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</si>
  <si>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</si>
  <si>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</si>
  <si>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</si>
  <si>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</si>
  <si>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</si>
  <si>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</si>
  <si>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</si>
  <si>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</si>
  <si>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</si>
  <si>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</si>
  <si>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</si>
  <si>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</si>
  <si>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</si>
  <si>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</si>
  <si>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</si>
  <si>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</si>
  <si>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</si>
  <si>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</si>
  <si>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</si>
  <si>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</si>
  <si>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</si>
  <si>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</si>
  <si>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</si>
  <si>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</si>
  <si>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</si>
  <si>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</si>
  <si>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</si>
  <si>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</si>
  <si>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</si>
  <si>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</si>
  <si>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</si>
  <si>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</si>
  <si>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</si>
  <si>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</si>
  <si>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</si>
  <si>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</si>
  <si>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</si>
  <si>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</si>
  <si>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</si>
  <si>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</si>
  <si>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</si>
  <si>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</si>
  <si>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</si>
  <si>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</si>
  <si>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</si>
  <si>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</si>
  <si>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</si>
  <si>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</si>
  <si>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</si>
  <si>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</si>
  <si>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</si>
  <si>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</si>
  <si>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</si>
  <si>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</si>
  <si>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</si>
  <si>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</si>
  <si>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</si>
  <si>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</si>
  <si>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</si>
  <si>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</si>
  <si>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</si>
  <si>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</si>
  <si>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</si>
  <si>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</si>
  <si>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</si>
  <si>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</si>
  <si>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</si>
  <si>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</si>
  <si>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</si>
  <si>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</si>
  <si>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</si>
  <si>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</si>
  <si>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</si>
  <si>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</si>
  <si>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</si>
  <si>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</si>
  <si>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</si>
  <si>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</si>
  <si>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</si>
  <si>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</si>
  <si>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</si>
  <si>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</si>
  <si>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</si>
  <si>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</si>
  <si>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</si>
  <si>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</si>
  <si>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</si>
  <si>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</si>
  <si>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</si>
  <si>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</si>
  <si>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</si>
  <si>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</si>
  <si>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</si>
  <si>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</si>
  <si>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</si>
  <si>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</si>
  <si>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</si>
  <si>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</si>
  <si>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</si>
  <si>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</si>
  <si>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</si>
  <si>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</si>
  <si>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</si>
  <si>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</si>
  <si>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</si>
  <si>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</si>
  <si>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</si>
  <si>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</si>
  <si>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</si>
  <si>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</si>
  <si>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</si>
  <si>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</si>
  <si>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</si>
  <si>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</si>
  <si>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</si>
  <si>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</si>
  <si>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</si>
  <si>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</si>
  <si>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</si>
  <si>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</si>
  <si>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</si>
  <si>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</si>
  <si>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</si>
  <si>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</si>
  <si>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</si>
  <si>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</si>
  <si>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</si>
  <si>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</si>
  <si>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</si>
  <si>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</si>
  <si>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</si>
  <si>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</si>
  <si>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</si>
  <si>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</si>
  <si>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</si>
  <si>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</si>
  <si>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</si>
  <si>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</si>
  <si>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</si>
  <si>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</si>
  <si>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</si>
  <si>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</si>
  <si>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</si>
  <si>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</si>
  <si>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</si>
  <si>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</si>
  <si>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</si>
  <si>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</si>
  <si>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</si>
  <si>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</si>
  <si>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</si>
  <si>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</si>
  <si>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</si>
  <si>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</si>
  <si>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</si>
  <si>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</si>
  <si>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</si>
  <si>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</si>
  <si>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</si>
  <si>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</si>
  <si>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</si>
  <si>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</si>
  <si>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</si>
  <si>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</si>
  <si>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</si>
  <si>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</si>
  <si>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</si>
  <si>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</si>
  <si>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</si>
  <si>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</si>
  <si>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</si>
  <si>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</si>
  <si>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</si>
  <si>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</si>
  <si>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</si>
  <si>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</si>
  <si>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</si>
  <si>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</si>
  <si>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</si>
  <si>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</si>
  <si>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</si>
  <si>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</si>
  <si>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</si>
  <si>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</si>
  <si>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</si>
  <si>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</si>
  <si>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</si>
  <si>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</si>
  <si>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</si>
  <si>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</si>
  <si>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</si>
  <si>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</si>
  <si>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</si>
  <si>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</si>
  <si>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</si>
  <si>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</si>
  <si>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</si>
  <si>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</si>
  <si>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</si>
  <si>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</si>
  <si>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</si>
  <si>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</si>
  <si>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</si>
  <si>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</si>
  <si>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</si>
  <si>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</si>
  <si>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</si>
  <si>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</si>
  <si>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</si>
  <si>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</si>
  <si>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</si>
  <si>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</si>
  <si>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</si>
  <si>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</si>
  <si>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</si>
  <si>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</si>
  <si>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</si>
  <si>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</si>
  <si>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</si>
  <si>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</si>
  <si>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</si>
  <si>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</si>
  <si>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</si>
  <si>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</si>
  <si>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</si>
  <si>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</si>
  <si>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</si>
  <si>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</si>
  <si>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</si>
  <si>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</si>
  <si>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</si>
  <si>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</si>
  <si>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</si>
  <si>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</si>
  <si>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</si>
  <si>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</si>
  <si>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</si>
  <si>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</si>
  <si>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</si>
  <si>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</si>
  <si>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</si>
  <si>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</si>
  <si>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</si>
  <si>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</si>
  <si>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</si>
  <si>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</si>
  <si>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</si>
  <si>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</si>
  <si>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</si>
  <si>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</si>
  <si>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</si>
  <si>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</si>
  <si>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</si>
  <si>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</si>
  <si>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</si>
  <si>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</si>
  <si>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</si>
  <si>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</si>
  <si>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</si>
  <si>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</si>
  <si>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</si>
  <si>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</si>
  <si>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</si>
  <si>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</si>
  <si>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</si>
  <si>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</si>
  <si>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</si>
  <si>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</si>
  <si>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</si>
  <si>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</si>
  <si>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</si>
  <si>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</si>
  <si>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</si>
  <si>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</si>
  <si>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</si>
  <si>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</si>
  <si>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</si>
  <si>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</si>
  <si>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</si>
  <si>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</si>
  <si>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</si>
  <si>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</si>
  <si>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</si>
  <si>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</si>
  <si>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</si>
  <si>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</si>
  <si>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</si>
  <si>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</si>
  <si>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</si>
  <si>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</si>
  <si>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</si>
  <si>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</si>
  <si>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</si>
  <si>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</si>
  <si>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</si>
  <si>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</si>
  <si>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</si>
  <si>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</si>
  <si>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</si>
  <si>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</si>
  <si>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</si>
  <si>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</si>
  <si>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</si>
  <si>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</si>
  <si>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</si>
  <si>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</si>
  <si>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</si>
  <si>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</si>
  <si>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</si>
  <si>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</si>
  <si>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</si>
  <si>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</si>
  <si>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</si>
  <si>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</si>
  <si>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</si>
  <si>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</si>
  <si>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</si>
  <si>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</si>
  <si>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</si>
  <si>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</si>
  <si>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</si>
  <si>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</si>
  <si>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</si>
  <si>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</si>
  <si>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</si>
  <si>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</si>
  <si>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</si>
  <si>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</si>
  <si>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</si>
  <si>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</si>
  <si>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</si>
  <si>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</si>
  <si>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</si>
  <si>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</si>
  <si>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</si>
  <si>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</si>
  <si>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</si>
  <si>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</si>
  <si>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</si>
  <si>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</si>
  <si>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</si>
  <si>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</si>
  <si>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</si>
  <si>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</si>
  <si>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</si>
  <si>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</si>
  <si>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</si>
  <si>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</si>
  <si>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</si>
  <si>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</si>
  <si>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</si>
  <si>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</si>
  <si>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</si>
  <si>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</si>
  <si>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</si>
  <si>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</si>
  <si>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</si>
  <si>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</si>
  <si>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</si>
  <si>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</si>
  <si>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</si>
  <si>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</si>
  <si>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</si>
  <si>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</si>
  <si>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</si>
  <si>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</si>
  <si>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</si>
  <si>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</si>
  <si>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</si>
  <si>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</si>
  <si>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</si>
  <si>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</si>
  <si>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</si>
  <si>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</si>
  <si>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</si>
  <si>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</si>
  <si>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</si>
  <si>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</si>
  <si>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</si>
  <si>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</si>
  <si>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</si>
  <si>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</si>
  <si>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</si>
  <si>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</si>
  <si>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</si>
  <si>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</si>
  <si>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</si>
  <si>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</si>
  <si>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</si>
  <si>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</si>
  <si>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</si>
  <si>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</si>
  <si>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</si>
  <si>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</si>
  <si>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</si>
  <si>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</si>
  <si>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</si>
  <si>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</si>
  <si>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</si>
  <si>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</si>
  <si>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</si>
  <si>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</si>
  <si>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</si>
  <si>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</si>
  <si>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</si>
  <si>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</si>
  <si>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</si>
  <si>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</si>
  <si>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</si>
  <si>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</si>
  <si>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</si>
  <si>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</si>
  <si>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</si>
  <si>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</si>
  <si>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</si>
  <si>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</si>
  <si>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</si>
  <si>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</si>
  <si>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</si>
  <si>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</si>
  <si>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</si>
  <si>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</si>
  <si>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</si>
  <si>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</si>
  <si>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</si>
  <si>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</si>
  <si>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</si>
  <si>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</si>
  <si>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</si>
  <si>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</si>
  <si>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</si>
  <si>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</si>
  <si>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</si>
  <si>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</si>
  <si>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</si>
  <si>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</si>
  <si>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</si>
  <si>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</si>
  <si>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</si>
  <si>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</si>
  <si>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</si>
  <si>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</si>
  <si>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</si>
  <si>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</si>
  <si>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</si>
  <si>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</si>
  <si>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</si>
  <si>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</si>
  <si>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</si>
  <si>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</si>
  <si>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</si>
  <si>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</si>
  <si>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</si>
  <si>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</si>
  <si>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</si>
  <si>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</si>
  <si>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</si>
  <si>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</si>
  <si>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</si>
  <si>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</si>
  <si>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</si>
  <si>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</si>
  <si>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</si>
  <si>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</si>
  <si>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</si>
  <si>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</si>
  <si>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</si>
  <si>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</si>
  <si>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</si>
  <si>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</si>
  <si>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</si>
  <si>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</si>
  <si>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</si>
  <si>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</si>
  <si>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</si>
  <si>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</si>
  <si>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</si>
  <si>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</si>
  <si>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</si>
  <si>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</si>
  <si>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</si>
  <si>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</si>
  <si>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</si>
  <si>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</si>
  <si>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</si>
  <si>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</si>
  <si>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</si>
  <si>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</si>
  <si>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</si>
  <si>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</si>
  <si>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</si>
  <si>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</si>
  <si>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</si>
  <si>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</si>
  <si>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</si>
  <si>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</si>
  <si>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</si>
  <si>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</si>
  <si>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</si>
  <si>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</si>
  <si>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</si>
  <si>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</si>
  <si>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</si>
  <si>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</si>
  <si>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</si>
  <si>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</si>
  <si>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</si>
  <si>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</si>
  <si>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</si>
  <si>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</si>
  <si>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</si>
  <si>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</si>
  <si>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</si>
  <si>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</si>
  <si>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</si>
  <si>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</si>
  <si>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</si>
  <si>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</si>
  <si>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</si>
  <si>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</si>
  <si>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</si>
  <si>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</si>
  <si>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</si>
  <si>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</si>
  <si>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</si>
  <si>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</si>
  <si>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</si>
  <si>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</si>
  <si>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</si>
  <si>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</si>
  <si>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</si>
  <si>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</si>
  <si>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</si>
  <si>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</si>
  <si>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</si>
  <si>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</si>
  <si>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</si>
  <si>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</si>
  <si>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</si>
  <si>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</si>
  <si>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</si>
  <si>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</si>
  <si>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</si>
  <si>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</si>
  <si>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</si>
  <si>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</si>
  <si>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</si>
  <si>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</si>
  <si>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</si>
  <si>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</si>
  <si>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</si>
  <si>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</si>
  <si>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</si>
  <si>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</si>
  <si>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</si>
  <si>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</si>
  <si>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</si>
  <si>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</si>
  <si>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</si>
  <si>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</si>
  <si>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</si>
  <si>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</si>
  <si>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</si>
  <si>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</si>
  <si>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</si>
  <si>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</si>
  <si>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</si>
  <si>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</si>
  <si>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</si>
  <si>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</si>
  <si>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</si>
  <si>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</si>
  <si>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</si>
  <si>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</si>
  <si>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</si>
  <si>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</si>
  <si>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</si>
  <si>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</si>
  <si>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</si>
  <si>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</si>
  <si>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</si>
  <si>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</si>
  <si>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</si>
  <si>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</si>
  <si>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</si>
  <si>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</si>
  <si>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</si>
  <si>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</si>
  <si>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</si>
  <si>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</si>
  <si>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</si>
  <si>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</si>
  <si>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</si>
  <si>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</si>
  <si>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</si>
  <si>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</si>
  <si>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</si>
  <si>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</si>
  <si>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</si>
  <si>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</si>
  <si>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</si>
  <si>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</si>
  <si>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</si>
  <si>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</si>
  <si>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</si>
  <si>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</si>
  <si>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</si>
  <si>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</si>
  <si>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</si>
  <si>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</si>
  <si>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</si>
  <si>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</si>
  <si>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</si>
  <si>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</si>
  <si>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</si>
  <si>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</si>
  <si>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</si>
  <si>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</si>
  <si>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</si>
  <si>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</si>
  <si>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</si>
  <si>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</si>
  <si>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</si>
  <si>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</si>
  <si>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</si>
  <si>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</si>
  <si>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</si>
  <si>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</si>
  <si>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</si>
  <si>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</si>
  <si>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</si>
  <si>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</si>
  <si>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</si>
  <si>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</si>
  <si>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</si>
  <si>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</si>
  <si>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</si>
  <si>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</si>
  <si>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</si>
  <si>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</si>
  <si>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</si>
  <si>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</si>
  <si>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</si>
  <si>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</si>
  <si>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</si>
  <si>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</si>
  <si>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</si>
  <si>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</si>
  <si>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</si>
  <si>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</si>
  <si>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</si>
  <si>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</si>
  <si>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</si>
  <si>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</si>
  <si>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</si>
  <si>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</si>
  <si>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</si>
  <si>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</si>
  <si>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</si>
  <si>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</si>
  <si>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</si>
  <si>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</si>
  <si>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</si>
  <si>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</si>
  <si>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</si>
  <si>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</si>
  <si>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</si>
  <si>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</si>
  <si>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</si>
  <si>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</si>
  <si>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</si>
  <si>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</si>
  <si>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</si>
  <si>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</si>
  <si>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</si>
  <si>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</si>
  <si>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</si>
  <si>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</si>
  <si>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</si>
  <si>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</si>
  <si>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</si>
  <si>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</si>
  <si>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</si>
  <si>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</si>
  <si>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</si>
  <si>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</si>
  <si>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</si>
  <si>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</si>
  <si>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</si>
  <si>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</si>
  <si>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</si>
  <si>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</si>
  <si>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</si>
  <si>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</si>
  <si>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</si>
  <si>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</si>
  <si>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</si>
  <si>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</si>
  <si>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</si>
  <si>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</si>
  <si>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</si>
  <si>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</si>
  <si>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</si>
  <si>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</si>
  <si>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</si>
  <si>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</si>
  <si>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</si>
  <si>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</si>
  <si>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</si>
  <si>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</si>
  <si>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</si>
  <si>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</si>
  <si>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</si>
  <si>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</si>
  <si>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</si>
  <si>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</si>
  <si>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</si>
  <si>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</si>
  <si>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</si>
  <si>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</si>
  <si>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</si>
  <si>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</si>
  <si>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</si>
  <si>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</si>
  <si>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</si>
  <si>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</si>
  <si>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</si>
  <si>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</si>
  <si>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</si>
  <si>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</si>
  <si>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</si>
  <si>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</si>
  <si>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</si>
  <si>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</si>
  <si>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</si>
  <si>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</si>
  <si>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</si>
  <si>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</si>
  <si>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</si>
  <si>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</si>
  <si>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</si>
  <si>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</si>
  <si>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</si>
  <si>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</si>
  <si>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</si>
  <si>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</si>
  <si>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</si>
  <si>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</si>
  <si>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</si>
  <si>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</si>
  <si>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</si>
  <si>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</si>
  <si>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</si>
  <si>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</si>
  <si>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</si>
  <si>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</si>
  <si>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</si>
  <si>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</si>
  <si>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</si>
  <si>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</si>
  <si>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</si>
  <si>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</si>
  <si>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</si>
  <si>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</si>
  <si>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</si>
  <si>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</si>
  <si>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</si>
  <si>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</si>
  <si>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</si>
  <si>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</si>
  <si>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</si>
  <si>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</si>
  <si>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</si>
  <si>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</si>
  <si>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</si>
  <si>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</si>
  <si>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</si>
  <si>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</si>
  <si>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</si>
  <si>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</si>
  <si>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</si>
  <si>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</si>
  <si>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</si>
  <si>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</si>
  <si>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</si>
  <si>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</si>
  <si>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</si>
  <si>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</si>
  <si>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</si>
  <si>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</si>
  <si>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</si>
  <si>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</si>
  <si>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</si>
  <si>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</si>
  <si>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</si>
  <si>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</si>
  <si>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</si>
  <si>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</si>
  <si>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</si>
  <si>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</si>
  <si>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</si>
  <si>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</si>
  <si>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</si>
  <si>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</si>
  <si>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</si>
  <si>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</si>
  <si>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</si>
  <si>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</si>
  <si>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</si>
  <si>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</si>
  <si>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</si>
  <si>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</si>
  <si>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</si>
  <si>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</si>
  <si>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</si>
  <si>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</si>
  <si>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</si>
  <si>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</si>
  <si>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</si>
  <si>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</si>
  <si>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</si>
  <si>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</si>
  <si>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</si>
  <si>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</si>
  <si>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</si>
  <si>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</si>
  <si>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</si>
  <si>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</si>
  <si>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</si>
  <si>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</si>
  <si>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</si>
  <si>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</si>
  <si>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</si>
  <si>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</si>
  <si>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</si>
  <si>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</si>
  <si>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</si>
  <si>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</si>
  <si>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</si>
  <si>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</si>
  <si>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</si>
  <si>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</si>
  <si>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</si>
  <si>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</si>
  <si>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</si>
  <si>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</si>
  <si>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</si>
  <si>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</si>
  <si>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</si>
  <si>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</si>
  <si>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</si>
  <si>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</si>
  <si>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</si>
  <si>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</si>
  <si>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</si>
  <si>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</si>
  <si>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</si>
  <si>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</si>
  <si>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</si>
  <si>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</si>
  <si>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</si>
  <si>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</si>
  <si>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</si>
  <si>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</si>
  <si>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</si>
  <si>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</si>
  <si>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</si>
  <si>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</si>
  <si>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</si>
  <si>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</si>
  <si>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</si>
  <si>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</si>
  <si>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</si>
  <si>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</si>
  <si>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</si>
  <si>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</si>
  <si>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</si>
  <si>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</si>
  <si>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</si>
  <si>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</si>
  <si>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</si>
  <si>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</si>
  <si>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</si>
  <si>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</si>
  <si>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</si>
  <si>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</si>
  <si>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</si>
  <si>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</si>
  <si>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</si>
  <si>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</si>
  <si>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</si>
  <si>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</si>
  <si>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</si>
  <si>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</si>
  <si>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</si>
  <si>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</si>
  <si>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</si>
  <si>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</si>
  <si>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</si>
  <si>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</si>
  <si>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</si>
  <si>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</si>
  <si>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</si>
  <si>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</si>
  <si>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</si>
  <si>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</si>
  <si>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</si>
  <si>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</si>
  <si>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</si>
  <si>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</si>
  <si>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</si>
  <si>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</si>
  <si>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</si>
  <si>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</si>
  <si>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</si>
  <si>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</si>
  <si>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</si>
  <si>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</si>
  <si>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</si>
  <si>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</si>
  <si>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</si>
  <si>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</si>
  <si>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</si>
  <si>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</si>
  <si>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</si>
  <si>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</si>
  <si>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</si>
  <si>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</si>
  <si>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</si>
  <si>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</si>
  <si>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</si>
  <si>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</si>
  <si>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</si>
  <si>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</si>
  <si>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</si>
  <si>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</si>
  <si>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</si>
  <si>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</si>
  <si>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</si>
  <si>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</si>
  <si>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</si>
  <si>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</si>
  <si>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</si>
  <si>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</si>
  <si>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</si>
  <si>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</si>
  <si>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</si>
  <si>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</si>
  <si>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</si>
  <si>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</si>
  <si>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</si>
  <si>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</si>
  <si>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</si>
  <si>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</si>
  <si>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</si>
  <si>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</si>
  <si>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</si>
  <si>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</si>
  <si>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</si>
  <si>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</si>
  <si>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</si>
  <si>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</si>
  <si>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</si>
  <si>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</si>
  <si>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</si>
  <si>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</si>
  <si>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</si>
  <si>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</si>
  <si>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</si>
  <si>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</si>
  <si>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</si>
  <si>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</si>
  <si>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</si>
  <si>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</si>
  <si>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</si>
  <si>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</si>
  <si>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</si>
  <si>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</si>
  <si>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</si>
  <si>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</si>
  <si>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</si>
  <si>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</si>
  <si>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</si>
  <si>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</si>
  <si>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</si>
  <si>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</si>
  <si>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</si>
  <si>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</si>
  <si>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</si>
  <si>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</si>
  <si>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</si>
  <si>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</si>
  <si>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</si>
  <si>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</si>
  <si>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</si>
  <si>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</si>
  <si>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</si>
  <si>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</si>
  <si>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</si>
  <si>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</si>
  <si>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</si>
  <si>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</si>
  <si>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</si>
  <si>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</si>
  <si>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</si>
  <si>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</si>
  <si>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</si>
  <si>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</si>
  <si>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</si>
  <si>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</si>
  <si>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</si>
  <si>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</si>
  <si>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</si>
  <si>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</si>
  <si>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</si>
  <si>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</si>
  <si>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</si>
  <si>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</si>
  <si>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</si>
  <si>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</si>
  <si>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</si>
  <si>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</si>
  <si>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</si>
  <si>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</si>
  <si>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</si>
  <si>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</si>
  <si>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</si>
  <si>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</si>
  <si>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</si>
  <si>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</si>
  <si>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</si>
  <si>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</si>
  <si>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</si>
  <si>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</si>
  <si>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</si>
  <si>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</si>
  <si>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</si>
  <si>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</si>
  <si>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</si>
  <si>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</si>
  <si>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</si>
  <si>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</si>
  <si>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</si>
  <si>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</si>
  <si>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</si>
  <si>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</si>
  <si>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</si>
  <si>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</si>
  <si>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</si>
  <si>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</si>
  <si>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</si>
  <si>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</si>
  <si>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</si>
  <si>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</si>
  <si>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</si>
  <si>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</si>
  <si>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</si>
  <si>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</si>
  <si>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</si>
  <si>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</si>
  <si>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</si>
  <si>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</si>
  <si>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</si>
  <si>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</si>
  <si>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</si>
  <si>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</si>
  <si>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</si>
  <si>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</si>
  <si>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</si>
  <si>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</si>
  <si>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</si>
  <si>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</si>
  <si>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</si>
  <si>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</si>
  <si>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</si>
  <si>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</si>
  <si>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</si>
  <si>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</si>
  <si>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</si>
  <si>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</si>
  <si>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</si>
  <si>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</si>
  <si>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</si>
  <si>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</si>
  <si>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</si>
  <si>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</si>
  <si>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</si>
  <si>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</si>
  <si>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</si>
  <si>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</si>
  <si>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</si>
  <si>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</si>
  <si>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</si>
  <si>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</si>
  <si>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</si>
  <si>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</si>
  <si>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</si>
  <si>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</si>
  <si>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</si>
  <si>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</si>
  <si>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</si>
  <si>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</si>
  <si>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</si>
  <si>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</si>
  <si>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</si>
  <si>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</si>
  <si>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</si>
  <si>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</si>
  <si>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</si>
  <si>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</si>
  <si>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</si>
  <si>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</si>
  <si>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</si>
  <si>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</si>
  <si>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</si>
  <si>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</si>
  <si>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</si>
  <si>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</si>
  <si>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</si>
  <si>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</si>
  <si>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</si>
  <si>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</si>
  <si>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</si>
  <si>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</si>
  <si>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</si>
  <si>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</si>
  <si>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</si>
  <si>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</si>
  <si>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</si>
  <si>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</si>
  <si>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</si>
  <si>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</si>
  <si>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</si>
  <si>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</si>
  <si>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</si>
  <si>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</si>
  <si>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</si>
  <si>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</si>
  <si>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</si>
  <si>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</si>
  <si>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</si>
  <si>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</si>
  <si>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</si>
  <si>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</si>
  <si>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</si>
  <si>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</si>
  <si>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</si>
  <si>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</si>
  <si>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</si>
  <si>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</si>
  <si>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</si>
  <si>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</si>
  <si>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</si>
  <si>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</si>
  <si>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</si>
  <si>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</si>
  <si>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</si>
  <si>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</si>
  <si>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</si>
  <si>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</si>
  <si>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</si>
  <si>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</si>
  <si>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</si>
  <si>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</si>
  <si>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</si>
  <si>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</si>
  <si>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</si>
  <si>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</si>
  <si>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</si>
  <si>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</si>
  <si>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</si>
  <si>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</si>
  <si>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</si>
  <si>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</si>
  <si>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</si>
  <si>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</si>
  <si>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</si>
  <si>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</si>
  <si>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</si>
  <si>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</si>
  <si>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</si>
  <si>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</si>
  <si>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</si>
  <si>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</si>
  <si>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</si>
  <si>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</si>
  <si>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</si>
  <si>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</si>
  <si>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</si>
  <si>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</si>
  <si>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</si>
  <si>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</si>
  <si>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</si>
  <si>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</si>
  <si>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</si>
  <si>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</si>
  <si>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</si>
  <si>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</si>
  <si>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</si>
  <si>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</si>
  <si>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</si>
  <si>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</si>
  <si>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</si>
  <si>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</si>
  <si>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</si>
  <si>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</si>
  <si>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</si>
  <si>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</si>
  <si>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</si>
  <si>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</si>
  <si>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</si>
  <si>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</si>
  <si>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</si>
  <si>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</si>
  <si>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</si>
  <si>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</si>
  <si>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</si>
  <si>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</si>
  <si>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</si>
  <si>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</si>
  <si>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</si>
  <si>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</si>
  <si>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</si>
  <si>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</si>
  <si>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</si>
  <si>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</si>
  <si>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</si>
  <si>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</si>
  <si>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</si>
  <si>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</si>
  <si>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</si>
  <si>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</si>
  <si>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</si>
  <si>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</si>
  <si>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</si>
  <si>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</si>
  <si>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</si>
  <si>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</si>
  <si>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</si>
  <si>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</si>
  <si>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</si>
  <si>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</si>
  <si>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</si>
  <si>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</si>
  <si>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</si>
  <si>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</si>
  <si>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</si>
  <si>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</si>
  <si>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</si>
  <si>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</si>
  <si>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</si>
  <si>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</si>
  <si>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</si>
  <si>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</si>
  <si>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</si>
  <si>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</si>
  <si>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</si>
  <si>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</si>
  <si>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</si>
  <si>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</si>
  <si>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</si>
  <si>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</si>
  <si>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</si>
  <si>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</si>
  <si>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</si>
  <si>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</si>
  <si>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</si>
  <si>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</si>
  <si>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</si>
  <si>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</si>
  <si>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</si>
  <si>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</si>
  <si>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</si>
  <si>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</si>
  <si>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</si>
  <si>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</si>
  <si>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</si>
  <si>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</si>
  <si>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</si>
  <si>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</si>
  <si>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</si>
  <si>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</si>
  <si>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</si>
  <si>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</si>
  <si>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</si>
  <si>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</si>
  <si>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</si>
  <si>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</si>
  <si>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</si>
  <si>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</si>
  <si>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</si>
  <si>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</si>
  <si>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</si>
  <si>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</si>
  <si>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</si>
  <si>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</si>
  <si>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</si>
  <si>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</si>
  <si>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</si>
  <si>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</si>
  <si>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</si>
  <si>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</si>
  <si>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</si>
  <si>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</si>
  <si>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</si>
  <si>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</si>
  <si>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</si>
  <si>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</si>
  <si>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</si>
  <si>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</si>
  <si>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</si>
  <si>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</si>
  <si>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</si>
  <si>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</si>
  <si>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</si>
  <si>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</si>
  <si>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</si>
  <si>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</si>
  <si>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</si>
  <si>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</si>
  <si>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</si>
  <si>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</si>
  <si>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</si>
  <si>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</si>
  <si>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</si>
  <si>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</si>
  <si>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</si>
  <si>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</si>
  <si>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</si>
  <si>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</si>
  <si>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</si>
  <si>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</si>
  <si>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</si>
  <si>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</si>
  <si>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</si>
  <si>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</si>
  <si>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</si>
  <si>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</si>
  <si>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</si>
  <si>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</si>
  <si>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</si>
  <si>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</si>
  <si>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</si>
  <si>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</si>
  <si>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</si>
  <si>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</si>
  <si>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</si>
  <si>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</si>
  <si>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</si>
  <si>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</si>
  <si>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</si>
  <si>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</si>
  <si>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</si>
  <si>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</si>
  <si>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</si>
  <si>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</si>
  <si>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</si>
  <si>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</si>
  <si>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</si>
  <si>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</si>
  <si>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</si>
  <si>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</si>
  <si>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</si>
  <si>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</si>
  <si>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</si>
  <si>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</si>
  <si>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</si>
  <si>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</si>
  <si>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</si>
  <si>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</si>
  <si>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</si>
  <si>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</si>
  <si>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</si>
  <si>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</si>
  <si>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</si>
  <si>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</si>
  <si>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</si>
  <si>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</si>
  <si>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</si>
  <si>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</si>
  <si>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</si>
  <si>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</si>
  <si>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</si>
  <si>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</si>
  <si>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</si>
  <si>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</si>
  <si>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</si>
  <si>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</si>
  <si>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</si>
  <si>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</si>
  <si>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</si>
  <si>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</si>
  <si>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</si>
  <si>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</si>
  <si>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</si>
  <si>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</si>
  <si>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</si>
  <si>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</si>
  <si>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</si>
  <si>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</si>
  <si>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</si>
  <si>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</si>
  <si>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</si>
  <si>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</si>
  <si>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</si>
  <si>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</si>
  <si>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</si>
  <si>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</si>
  <si>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</si>
  <si>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</si>
  <si>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</si>
  <si>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</si>
  <si>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</si>
  <si>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</si>
  <si>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</si>
  <si>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</si>
  <si>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</si>
  <si>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</si>
  <si>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</si>
  <si>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</si>
  <si>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</si>
  <si>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</si>
  <si>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</si>
  <si>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</si>
  <si>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</si>
  <si>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</si>
  <si>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</si>
  <si>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</si>
  <si>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</si>
  <si>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</si>
  <si>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</si>
  <si>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</si>
  <si>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</si>
  <si>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</si>
  <si>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</si>
  <si>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</si>
  <si>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</si>
  <si>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</si>
  <si>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</si>
  <si>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</si>
  <si>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</si>
  <si>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</si>
  <si>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</si>
  <si>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</si>
  <si>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</si>
  <si>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</si>
  <si>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</si>
  <si>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</si>
  <si>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</si>
  <si>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</si>
  <si>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</si>
  <si>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</si>
  <si>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</si>
  <si>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</si>
  <si>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</si>
  <si>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</si>
  <si>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</si>
  <si>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</si>
  <si>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</si>
  <si>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</si>
  <si>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</si>
  <si>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</si>
  <si>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</si>
  <si>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</si>
  <si>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</si>
  <si>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</si>
  <si>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</si>
  <si>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</si>
  <si>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</si>
  <si>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</si>
  <si>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</si>
  <si>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</si>
  <si>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</si>
  <si>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</si>
  <si>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</si>
  <si>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</si>
  <si>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</si>
  <si>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</si>
  <si>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</si>
  <si>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</si>
  <si>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</si>
  <si>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</si>
  <si>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</si>
  <si>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</si>
  <si>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</si>
  <si>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</si>
  <si>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</si>
  <si>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</si>
  <si>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</si>
  <si>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</si>
  <si>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</si>
  <si>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</si>
  <si>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</si>
  <si>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</si>
  <si>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</si>
  <si>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</si>
  <si>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</si>
  <si>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</si>
  <si>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</si>
  <si>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</si>
  <si>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</si>
  <si>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</si>
  <si>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</si>
  <si>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</si>
  <si>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</si>
  <si>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</si>
  <si>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</si>
  <si>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</si>
  <si>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</si>
  <si>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</si>
  <si>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</si>
  <si>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</si>
  <si>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</si>
  <si>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</si>
  <si>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</si>
  <si>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</si>
  <si>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</si>
  <si>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</si>
  <si>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</si>
  <si>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</si>
  <si>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</si>
  <si>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</si>
  <si>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</si>
  <si>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</si>
  <si>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</si>
  <si>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</si>
  <si>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</si>
  <si>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</si>
  <si>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</si>
  <si>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</si>
  <si>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</si>
  <si>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</si>
  <si>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</si>
  <si>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</si>
  <si>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</si>
  <si>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</si>
  <si>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</si>
  <si>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</si>
  <si>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</si>
  <si>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</si>
  <si>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</si>
  <si>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</si>
  <si>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</si>
  <si>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</si>
  <si>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</si>
  <si>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</si>
  <si>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</si>
  <si>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</si>
  <si>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</si>
  <si>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</si>
  <si>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</si>
  <si>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</si>
  <si>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</si>
  <si>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</si>
  <si>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</si>
  <si>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</si>
  <si>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</si>
  <si>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</si>
  <si>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</si>
  <si>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</si>
  <si>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</si>
  <si>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</si>
  <si>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</si>
  <si>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</si>
  <si>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</si>
  <si>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</si>
  <si>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</si>
  <si>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</si>
  <si>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</si>
  <si>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</si>
  <si>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</si>
  <si>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</si>
  <si>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</si>
  <si>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</si>
  <si>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</si>
  <si>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</si>
  <si>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</si>
  <si>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</si>
  <si>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</si>
  <si>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</si>
  <si>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</si>
  <si>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</si>
  <si>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</si>
  <si>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</si>
  <si>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</si>
  <si>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</si>
  <si>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</si>
  <si>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</si>
  <si>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</si>
  <si>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</si>
  <si>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</si>
  <si>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</si>
  <si>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</si>
  <si>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</si>
  <si>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</si>
  <si>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</si>
  <si>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</si>
  <si>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</si>
  <si>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</si>
  <si>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</si>
  <si>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</si>
  <si>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</si>
  <si>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</si>
  <si>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</si>
  <si>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</si>
  <si>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</si>
  <si>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</si>
  <si>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</si>
  <si>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</si>
  <si>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</si>
  <si>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</si>
  <si>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</si>
  <si>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</si>
  <si>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</si>
  <si>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</si>
  <si>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</si>
  <si>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</si>
  <si>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</si>
  <si>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</si>
  <si>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</si>
  <si>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</si>
  <si>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</si>
  <si>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</si>
  <si>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</si>
  <si>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</si>
  <si>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</si>
  <si>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</si>
  <si>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</si>
  <si>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</si>
  <si>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</si>
  <si>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</si>
  <si>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</si>
  <si>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</si>
  <si>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</si>
  <si>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</si>
  <si>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</si>
  <si>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</si>
  <si>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</si>
  <si>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</si>
  <si>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</si>
  <si>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</si>
  <si>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</si>
  <si>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</si>
  <si>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</si>
  <si>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</si>
  <si>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</si>
  <si>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</si>
  <si>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</si>
  <si>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</si>
  <si>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</si>
  <si>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</si>
  <si>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</si>
  <si>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</si>
  <si>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</si>
  <si>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</si>
  <si>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</si>
  <si>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</si>
  <si>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</si>
  <si>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</si>
  <si>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</si>
  <si>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</si>
  <si>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</si>
  <si>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</si>
  <si>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</si>
  <si>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</si>
  <si>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</si>
  <si>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</si>
  <si>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</si>
  <si>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</si>
  <si>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</si>
  <si>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</si>
  <si>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</si>
  <si>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</si>
  <si>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</si>
  <si>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</si>
  <si>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</si>
  <si>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</si>
  <si>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</si>
  <si>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</si>
  <si>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</si>
  <si>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</si>
  <si>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</si>
  <si>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</si>
  <si>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</si>
  <si>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</si>
  <si>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</si>
  <si>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</si>
  <si>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</si>
  <si>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</si>
  <si>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</si>
  <si>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</si>
  <si>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</si>
  <si>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</si>
  <si>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</si>
  <si>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</si>
  <si>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</si>
  <si>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</si>
  <si>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</si>
  <si>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</si>
  <si>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</si>
  <si>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</si>
  <si>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</si>
  <si>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</si>
  <si>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</si>
  <si>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</si>
  <si>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</si>
  <si>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</si>
  <si>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</si>
  <si>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</si>
  <si>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</si>
  <si>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</si>
  <si>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</si>
  <si>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</si>
  <si>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</si>
  <si>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</si>
  <si>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</si>
  <si>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</si>
  <si>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</si>
  <si>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</si>
  <si>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</si>
  <si>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</si>
  <si>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</si>
  <si>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</si>
  <si>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</si>
  <si>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</si>
  <si>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</si>
  <si>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</si>
  <si>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</si>
  <si>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</si>
  <si>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</si>
  <si>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</si>
  <si>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</si>
  <si>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</si>
  <si>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</si>
  <si>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</si>
  <si>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</si>
  <si>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</si>
  <si>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</si>
  <si>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</si>
  <si>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</si>
  <si>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</si>
  <si>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</si>
  <si>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</si>
  <si>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</si>
  <si>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</si>
  <si>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</si>
  <si>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</si>
  <si>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</si>
  <si>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</si>
  <si>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</si>
  <si>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</si>
  <si>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</si>
  <si>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</si>
  <si>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</si>
  <si>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</si>
  <si>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</si>
  <si>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</si>
  <si>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</si>
  <si>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</si>
  <si>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</si>
  <si>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</si>
  <si>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</si>
  <si>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</si>
  <si>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</si>
  <si>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</si>
  <si>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</si>
  <si>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</si>
  <si>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</si>
  <si>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</si>
  <si>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</si>
  <si>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</si>
  <si>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</si>
  <si>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</si>
  <si>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</si>
  <si>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</si>
  <si>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</si>
  <si>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</si>
  <si>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</si>
  <si>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</si>
  <si>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</si>
  <si>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</si>
  <si>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</si>
  <si>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</si>
  <si>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</si>
  <si>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</si>
  <si>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</si>
  <si>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</si>
  <si>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</si>
  <si>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</si>
  <si>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</si>
  <si>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</si>
  <si>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</si>
  <si>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</si>
  <si>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</si>
  <si>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</si>
  <si>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</si>
  <si>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</si>
  <si>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</si>
  <si>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</si>
  <si>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</si>
  <si>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</si>
  <si>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</si>
  <si>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</si>
  <si>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</si>
  <si>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</si>
  <si>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</si>
  <si>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</si>
  <si>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</si>
  <si>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</si>
  <si>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</si>
  <si>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</si>
  <si>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</si>
  <si>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</si>
  <si>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</si>
  <si>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</si>
  <si>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</si>
  <si>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</si>
  <si>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</si>
  <si>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</si>
  <si>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</si>
  <si>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</si>
  <si>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</si>
  <si>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</si>
  <si>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</si>
  <si>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</si>
  <si>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</si>
  <si>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</si>
  <si>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</si>
  <si>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</si>
  <si>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</si>
  <si>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</si>
  <si>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</si>
  <si>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</si>
  <si>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</si>
  <si>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</si>
  <si>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</si>
  <si>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</si>
  <si>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</si>
  <si>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</si>
  <si>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</si>
  <si>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</si>
  <si>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</si>
  <si>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</si>
  <si>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</si>
  <si>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</si>
  <si>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</si>
  <si>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</si>
  <si>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</si>
  <si>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</si>
  <si>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</si>
  <si>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</si>
  <si>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</si>
  <si>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</si>
  <si>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</si>
  <si>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</si>
  <si>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</si>
  <si>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</si>
  <si>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</si>
  <si>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</si>
  <si>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</si>
  <si>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</si>
  <si>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</si>
  <si>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</si>
  <si>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</si>
  <si>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</si>
  <si>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</si>
  <si>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</si>
  <si>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</si>
  <si>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</si>
  <si>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</si>
  <si>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</si>
  <si>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</si>
  <si>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</si>
  <si>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</si>
  <si>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</si>
  <si>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</si>
  <si>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</si>
  <si>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</si>
  <si>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</si>
  <si>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</si>
  <si>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</si>
  <si>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</si>
  <si>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</si>
  <si>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</si>
  <si>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</si>
  <si>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</si>
  <si>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</si>
  <si>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</si>
  <si>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</si>
  <si>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</si>
  <si>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</si>
  <si>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</si>
  <si>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</si>
  <si>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</si>
  <si>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</si>
  <si>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</si>
  <si>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</si>
  <si>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</si>
  <si>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</si>
  <si>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</si>
  <si>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</si>
  <si>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</si>
  <si>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</si>
  <si>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</si>
  <si>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</si>
  <si>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</si>
  <si>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</si>
  <si>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</si>
  <si>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</si>
  <si>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</si>
  <si>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</si>
  <si>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</si>
  <si>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</si>
  <si>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</si>
  <si>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</si>
  <si>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</si>
  <si>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</si>
  <si>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</si>
  <si>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</si>
  <si>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</si>
  <si>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</si>
  <si>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</si>
  <si>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</si>
  <si>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</si>
  <si>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</si>
  <si>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</si>
  <si>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</si>
  <si>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</si>
  <si>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</si>
  <si>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</si>
  <si>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</si>
  <si>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</si>
  <si>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</si>
  <si>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</si>
  <si>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</si>
  <si>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</si>
  <si>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</si>
  <si>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</si>
  <si>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</si>
  <si>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</si>
  <si>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</si>
  <si>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</si>
  <si>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</si>
  <si>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</si>
  <si>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</si>
  <si>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</si>
  <si>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</si>
  <si>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</si>
  <si>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</si>
  <si>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</si>
  <si>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</si>
  <si>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</si>
  <si>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</si>
  <si>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</si>
  <si>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</si>
  <si>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</si>
  <si>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</si>
  <si>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</si>
  <si>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</si>
  <si>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</si>
  <si>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</si>
  <si>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</si>
  <si>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</si>
  <si>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</si>
  <si>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</si>
  <si>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</si>
  <si>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</si>
  <si>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</si>
  <si>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</si>
  <si>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</si>
  <si>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</si>
  <si>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</si>
  <si>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</si>
  <si>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</si>
  <si>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</si>
  <si>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</si>
  <si>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</si>
  <si>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</si>
  <si>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</si>
  <si>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</si>
  <si>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</si>
  <si>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</si>
  <si>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</si>
  <si>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</si>
  <si>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</si>
  <si>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</si>
  <si>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</si>
  <si>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</si>
  <si>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</si>
  <si>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</si>
  <si>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</si>
  <si>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</si>
  <si>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</si>
  <si>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</si>
  <si>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</si>
  <si>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</si>
  <si>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</si>
  <si>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</si>
  <si>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</si>
  <si>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</si>
  <si>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</si>
  <si>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</si>
  <si>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</si>
  <si>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</si>
  <si>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</si>
  <si>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</si>
  <si>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</si>
  <si>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</si>
  <si>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</si>
  <si>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</si>
  <si>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</si>
  <si>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</si>
  <si>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</si>
  <si>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</si>
  <si>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</si>
  <si>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</si>
  <si>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</si>
  <si>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</si>
  <si>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</si>
  <si>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</si>
  <si>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</si>
  <si>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</si>
  <si>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</si>
  <si>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</si>
  <si>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</si>
  <si>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</si>
  <si>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</si>
  <si>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</si>
  <si>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</si>
  <si>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</si>
  <si>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</si>
  <si>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</si>
  <si>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</si>
  <si>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</si>
  <si>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</si>
  <si>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</si>
  <si>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</si>
  <si>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</si>
  <si>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</si>
  <si>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</si>
  <si>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</si>
  <si>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</si>
  <si>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</si>
  <si>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</si>
  <si>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</si>
  <si>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</si>
  <si>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</si>
  <si>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</si>
  <si>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</si>
  <si>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</si>
  <si>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</si>
  <si>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</si>
  <si>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</si>
  <si>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</si>
  <si>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</si>
  <si>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</si>
  <si>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</si>
  <si>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</si>
  <si>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</si>
  <si>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</si>
  <si>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</si>
  <si>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</si>
  <si>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</si>
  <si>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</si>
  <si>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</si>
  <si>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</si>
  <si>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</si>
  <si>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</si>
  <si>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</si>
  <si>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</si>
  <si>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</si>
  <si>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</si>
  <si>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</si>
  <si>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</si>
  <si>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</si>
  <si>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</si>
  <si>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</si>
  <si>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</si>
  <si>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</si>
  <si>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</si>
  <si>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</si>
  <si>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</si>
  <si>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</si>
  <si>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</si>
  <si>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</si>
  <si>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</si>
  <si>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</si>
  <si>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</si>
  <si>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</si>
  <si>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</si>
  <si>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</si>
  <si>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</si>
  <si>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</si>
  <si>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</si>
  <si>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</si>
  <si>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</si>
  <si>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</si>
  <si>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</si>
  <si>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</si>
  <si>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</si>
  <si>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</si>
  <si>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</si>
  <si>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</si>
  <si>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</si>
  <si>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</si>
  <si>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</si>
  <si>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</si>
  <si>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</si>
  <si>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</si>
  <si>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</si>
  <si>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</si>
  <si>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</si>
  <si>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</si>
  <si>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</si>
  <si>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</si>
  <si>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</si>
  <si>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</si>
  <si>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</si>
  <si>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</si>
  <si>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</si>
  <si>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</si>
  <si>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</si>
  <si>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</si>
  <si>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</si>
  <si>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</si>
  <si>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</si>
  <si>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</si>
  <si>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</si>
  <si>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</si>
  <si>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</si>
  <si>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</si>
  <si>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</si>
  <si>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</si>
  <si>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</si>
  <si>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</si>
  <si>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</si>
  <si>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</si>
  <si>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</si>
  <si>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</si>
  <si>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</si>
  <si>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</si>
  <si>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</si>
  <si>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</si>
  <si>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</si>
  <si>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</si>
  <si>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</si>
  <si>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</si>
  <si>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</si>
  <si>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</si>
  <si>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</si>
  <si>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</si>
  <si>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</si>
  <si>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</si>
  <si>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</si>
  <si>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</si>
  <si>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</si>
  <si>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</si>
  <si>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</si>
  <si>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</si>
  <si>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</si>
  <si>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</si>
  <si>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</si>
  <si>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</si>
  <si>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</si>
  <si>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</si>
  <si>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</si>
  <si>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</si>
  <si>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</si>
  <si>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</si>
  <si>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</si>
  <si>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</si>
  <si>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</si>
  <si>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</si>
  <si>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</si>
  <si>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</si>
  <si>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</si>
  <si>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</si>
  <si>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</si>
  <si>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</si>
  <si>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</si>
  <si>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</si>
  <si>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</si>
  <si>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</si>
  <si>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</si>
  <si>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</si>
  <si>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</si>
  <si>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</si>
  <si>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</si>
  <si>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</si>
  <si>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</si>
  <si>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</si>
  <si>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</si>
  <si>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</si>
  <si>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</si>
  <si>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</si>
  <si>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</si>
  <si>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</si>
  <si>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</si>
  <si>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</si>
  <si>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</si>
  <si>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</si>
  <si>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</si>
  <si>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</si>
  <si>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</si>
  <si>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</si>
  <si>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</si>
  <si>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</si>
  <si>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</si>
  <si>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</si>
  <si>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</si>
  <si>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</si>
  <si>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</si>
  <si>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</si>
  <si>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</si>
  <si>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</si>
  <si>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</si>
  <si>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</si>
  <si>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</si>
  <si>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</si>
  <si>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</si>
  <si>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</si>
  <si>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</si>
  <si>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</si>
  <si>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</si>
  <si>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</si>
  <si>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</si>
  <si>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</si>
  <si>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</si>
  <si>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</si>
  <si>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</si>
  <si>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</si>
  <si>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</si>
  <si>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</si>
  <si>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</si>
  <si>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</si>
  <si>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</si>
  <si>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</si>
  <si>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</si>
  <si>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</si>
  <si>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</si>
  <si>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</si>
  <si>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</si>
  <si>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</si>
  <si>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</si>
  <si>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</si>
  <si>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</si>
  <si>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</si>
  <si>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</si>
  <si>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</si>
  <si>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</si>
  <si>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</si>
  <si>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</si>
  <si>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</si>
  <si>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</si>
  <si>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</si>
  <si>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</si>
  <si>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</si>
  <si>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</si>
  <si>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</si>
  <si>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</si>
  <si>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</si>
  <si>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</si>
  <si>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</si>
  <si>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</si>
  <si>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</si>
  <si>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</si>
  <si>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</si>
  <si>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</si>
  <si>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</si>
  <si>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</si>
  <si>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</si>
  <si>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</si>
  <si>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</si>
  <si>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</si>
  <si>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</si>
  <si>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</si>
  <si>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</si>
  <si>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</si>
  <si>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</si>
  <si>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</si>
  <si>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</si>
  <si>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</si>
  <si>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</si>
  <si>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</si>
  <si>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</si>
  <si>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</si>
  <si>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</si>
  <si>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</si>
  <si>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</si>
  <si>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</si>
  <si>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</si>
  <si>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</si>
  <si>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</si>
  <si>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</si>
  <si>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</si>
  <si>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</si>
  <si>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</si>
  <si>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</si>
  <si>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</si>
  <si>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</si>
  <si>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</si>
  <si>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</si>
  <si>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</si>
  <si>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</si>
  <si>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</si>
  <si>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</si>
  <si>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</si>
  <si>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</si>
  <si>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</si>
  <si>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</si>
  <si>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</si>
  <si>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</si>
  <si>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</si>
  <si>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</si>
  <si>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</si>
  <si>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</si>
  <si>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</si>
  <si>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</si>
  <si>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</si>
  <si>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</si>
  <si>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</si>
  <si>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</si>
  <si>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</si>
  <si>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</si>
  <si>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</si>
  <si>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</si>
  <si>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</si>
  <si>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</si>
  <si>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</si>
  <si>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</si>
  <si>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</si>
  <si>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</si>
  <si>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</si>
  <si>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</si>
  <si>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</si>
  <si>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</si>
  <si>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</si>
  <si>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</si>
  <si>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</si>
  <si>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</si>
  <si>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</si>
  <si>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</si>
  <si>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</si>
  <si>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</si>
  <si>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</si>
  <si>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</si>
  <si>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</si>
  <si>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</si>
  <si>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</si>
  <si>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</si>
  <si>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</si>
  <si>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</si>
  <si>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</si>
  <si>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</si>
  <si>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</si>
  <si>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</si>
  <si>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</si>
  <si>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</si>
  <si>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</si>
  <si>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</si>
  <si>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</si>
  <si>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</si>
  <si>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</si>
  <si>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</si>
  <si>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</si>
  <si>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</si>
  <si>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</si>
  <si>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</si>
  <si>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</si>
  <si>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</si>
  <si>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</si>
  <si>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</si>
  <si>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</si>
  <si>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</si>
  <si>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</si>
  <si>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</si>
  <si>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</si>
  <si>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</si>
  <si>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</si>
  <si>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</si>
  <si>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</si>
  <si>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</si>
  <si>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</si>
  <si>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</si>
  <si>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</si>
  <si>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</si>
  <si>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</si>
  <si>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</si>
  <si>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</si>
  <si>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</si>
  <si>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</si>
  <si>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</si>
  <si>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</si>
  <si>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</si>
  <si>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</si>
  <si>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</si>
  <si>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</si>
  <si>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</si>
  <si>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</si>
  <si>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</si>
  <si>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</si>
  <si>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</si>
  <si>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</si>
  <si>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</si>
  <si>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</si>
  <si>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</si>
  <si>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</si>
  <si>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</si>
  <si>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</si>
  <si>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</si>
  <si>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</si>
  <si>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</si>
  <si>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</si>
  <si>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</si>
  <si>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</si>
  <si>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</si>
  <si>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</si>
  <si>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</si>
  <si>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</si>
  <si>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</si>
  <si>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</si>
  <si>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</si>
  <si>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</si>
  <si>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</si>
  <si>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</si>
  <si>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</si>
  <si>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</si>
  <si>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</si>
  <si>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</si>
  <si>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</si>
  <si>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</si>
  <si>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</si>
  <si>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</si>
  <si>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</si>
  <si>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</si>
  <si>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</si>
  <si>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</si>
  <si>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</si>
  <si>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</si>
  <si>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</si>
  <si>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</si>
  <si>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</si>
  <si>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</si>
  <si>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</si>
  <si>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</si>
  <si>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</si>
  <si>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</si>
  <si>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</si>
  <si>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</si>
  <si>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</si>
  <si>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</si>
  <si>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</si>
  <si>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</si>
  <si>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</si>
  <si>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</si>
  <si>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</si>
  <si>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</si>
  <si>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</si>
  <si>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</si>
  <si>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</si>
  <si>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</si>
  <si>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</si>
  <si>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</si>
  <si>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</si>
  <si>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</si>
  <si>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</si>
  <si>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</si>
  <si>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</si>
  <si>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</si>
  <si>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</si>
  <si>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</si>
  <si>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</si>
  <si>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</si>
  <si>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</si>
  <si>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</si>
  <si>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</si>
  <si>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</si>
  <si>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</si>
  <si>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</si>
  <si>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</si>
  <si>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</si>
  <si>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</si>
  <si>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</si>
  <si>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</si>
  <si>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</si>
  <si>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</si>
  <si>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</si>
  <si>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</si>
  <si>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</si>
  <si>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</si>
  <si>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</si>
  <si>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</si>
  <si>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</si>
  <si>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</si>
  <si>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</si>
  <si>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</si>
  <si>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</si>
  <si>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</si>
  <si>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</si>
  <si>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</si>
  <si>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</si>
  <si>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</si>
  <si>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</si>
  <si>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</si>
  <si>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</si>
  <si>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</si>
  <si>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</si>
  <si>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</si>
  <si>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</si>
  <si>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</si>
  <si>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</si>
  <si>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</si>
  <si>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</si>
  <si>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</si>
  <si>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</si>
  <si>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</si>
  <si>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</si>
  <si>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</si>
  <si>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</si>
  <si>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</si>
  <si>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</si>
  <si>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</si>
  <si>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</si>
  <si>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</si>
  <si>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</si>
  <si>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</si>
  <si>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</si>
  <si>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</si>
  <si>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</si>
  <si>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</si>
  <si>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</si>
  <si>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</si>
  <si>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</si>
  <si>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</si>
  <si>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</si>
  <si>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</si>
  <si>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</si>
  <si>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</si>
  <si>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</si>
  <si>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</si>
  <si>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</si>
  <si>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</si>
  <si>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</si>
  <si>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</si>
  <si>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</si>
  <si>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</si>
  <si>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</si>
  <si>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</si>
  <si>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</si>
  <si>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</si>
  <si>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</si>
  <si>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</si>
  <si>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</si>
  <si>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</si>
  <si>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</si>
  <si>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</si>
  <si>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</si>
  <si>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</si>
  <si>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</si>
  <si>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</si>
  <si>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</si>
  <si>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</si>
  <si>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</si>
  <si>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</si>
  <si>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</si>
  <si>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</si>
  <si>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</si>
  <si>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</si>
  <si>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</si>
  <si>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</si>
  <si>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</si>
  <si>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</si>
  <si>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</si>
  <si>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</si>
  <si>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</si>
  <si>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</si>
  <si>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</si>
  <si>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</si>
  <si>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</si>
  <si>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</si>
  <si>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</si>
  <si>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</si>
  <si>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</si>
  <si>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</si>
  <si>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</si>
  <si>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</si>
  <si>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</si>
  <si>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</si>
  <si>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</si>
  <si>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</si>
  <si>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</si>
  <si>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</si>
  <si>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</si>
  <si>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</si>
  <si>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</si>
  <si>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</si>
  <si>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</si>
  <si>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</si>
  <si>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</si>
  <si>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</si>
  <si>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</si>
  <si>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</si>
  <si>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</si>
  <si>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</si>
  <si>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</si>
  <si>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</si>
  <si>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</si>
  <si>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</si>
  <si>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</si>
  <si>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</si>
  <si>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</si>
  <si>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</si>
  <si>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</si>
  <si>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</si>
  <si>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</si>
  <si>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</si>
  <si>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</si>
  <si>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</si>
  <si>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</si>
  <si>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</si>
  <si>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</si>
  <si>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</si>
  <si>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</si>
  <si>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</si>
  <si>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</si>
  <si>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</si>
  <si>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</si>
  <si>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</si>
  <si>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</si>
  <si>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</si>
  <si>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</si>
  <si>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</si>
  <si>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</si>
  <si>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</si>
  <si>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</si>
  <si>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</si>
  <si>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</si>
  <si>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</si>
  <si>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</si>
  <si>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</si>
  <si>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</si>
  <si>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</si>
  <si>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</si>
  <si>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</si>
  <si>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</si>
  <si>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</si>
  <si>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</si>
  <si>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</si>
  <si>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</si>
  <si>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</si>
  <si>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</si>
  <si>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</si>
  <si>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</si>
  <si>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</si>
  <si>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</si>
  <si>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</si>
  <si>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</si>
  <si>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</si>
  <si>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</si>
  <si>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</si>
  <si>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</si>
  <si>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</si>
  <si>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</si>
  <si>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</si>
  <si>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</si>
  <si>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</si>
  <si>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</si>
  <si>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</si>
  <si>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</si>
  <si>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</si>
  <si>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</si>
  <si>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</si>
  <si>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</si>
  <si>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</si>
  <si>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</si>
  <si>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</si>
  <si>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</si>
  <si>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</si>
  <si>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</si>
  <si>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</si>
  <si>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</si>
  <si>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</si>
  <si>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</si>
  <si>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</si>
  <si>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</si>
  <si>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</si>
  <si>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</si>
  <si>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</si>
  <si>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</si>
  <si>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</si>
  <si>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</si>
  <si>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</si>
  <si>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</si>
  <si>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</si>
  <si>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</si>
  <si>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</si>
  <si>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</si>
  <si>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</si>
  <si>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</si>
  <si>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</si>
  <si>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</si>
  <si>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</si>
  <si>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</si>
  <si>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</si>
  <si>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</si>
  <si>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</si>
  <si>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</si>
  <si>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</si>
  <si>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</si>
  <si>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</si>
  <si>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</si>
  <si>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</si>
  <si>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</si>
  <si>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</si>
  <si>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</si>
  <si>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</si>
  <si>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</si>
  <si>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</si>
  <si>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</si>
  <si>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</si>
  <si>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</si>
  <si>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</si>
  <si>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</si>
  <si>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</si>
  <si>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</si>
  <si>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</si>
  <si>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</si>
  <si>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</si>
  <si>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</si>
  <si>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</si>
  <si>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</si>
  <si>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</si>
  <si>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</si>
  <si>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</si>
  <si>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</si>
  <si>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</si>
  <si>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</si>
  <si>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</si>
  <si>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</si>
  <si>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</si>
  <si>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</si>
  <si>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</si>
  <si>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</si>
  <si>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</si>
  <si>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</si>
  <si>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</si>
  <si>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</si>
  <si>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</si>
  <si>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</si>
  <si>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</si>
  <si>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</si>
  <si>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</si>
  <si>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</si>
  <si>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</si>
  <si>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</si>
  <si>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</si>
  <si>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</si>
  <si>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</si>
  <si>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</si>
  <si>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</si>
  <si>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</si>
  <si>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</si>
  <si>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</si>
  <si>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</si>
  <si>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</si>
  <si>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</si>
  <si>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</si>
  <si>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</si>
  <si>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</si>
  <si>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</si>
  <si>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</si>
  <si>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</si>
  <si>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</si>
  <si>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</si>
  <si>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</si>
  <si>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</si>
  <si>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</si>
  <si>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</si>
  <si>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</si>
  <si>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</si>
  <si>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</si>
  <si>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</si>
  <si>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</si>
  <si>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</si>
  <si>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</si>
  <si>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</si>
  <si>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</si>
  <si>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</si>
  <si>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</si>
  <si>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</si>
  <si>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</si>
  <si>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</si>
  <si>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</si>
  <si>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</si>
  <si>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</si>
  <si>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</si>
  <si>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</si>
  <si>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</si>
  <si>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</si>
  <si>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</si>
  <si>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</si>
  <si>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</si>
  <si>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</si>
  <si>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</si>
  <si>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</si>
  <si>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</si>
  <si>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</si>
  <si>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</si>
  <si>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</si>
  <si>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</si>
  <si>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</si>
  <si>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</si>
  <si>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</si>
  <si>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</si>
  <si>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</si>
  <si>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</si>
  <si>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</si>
  <si>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</si>
  <si>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</si>
  <si>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</si>
  <si>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</si>
  <si>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</si>
  <si>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</si>
  <si>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</si>
  <si>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</si>
  <si>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</si>
  <si>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</si>
  <si>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</si>
  <si>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</si>
  <si>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</si>
  <si>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</si>
  <si>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</si>
  <si>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</si>
  <si>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</si>
  <si>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</si>
  <si>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</si>
  <si>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</si>
  <si>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</si>
  <si>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</si>
  <si>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</si>
  <si>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</si>
  <si>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</si>
  <si>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</si>
  <si>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</si>
  <si>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</si>
  <si>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</si>
  <si>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</si>
  <si>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</si>
  <si>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</si>
  <si>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</si>
  <si>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</si>
  <si>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</si>
  <si>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</si>
  <si>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</si>
  <si>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</si>
  <si>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</si>
  <si>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</si>
  <si>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</si>
  <si>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</si>
  <si>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</si>
  <si>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</si>
  <si>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</si>
  <si>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</si>
  <si>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</si>
  <si>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</si>
  <si>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</si>
  <si>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</si>
  <si>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</si>
  <si>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</si>
  <si>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</si>
  <si>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</si>
  <si>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</si>
  <si>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</si>
  <si>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</si>
  <si>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</si>
  <si>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</si>
  <si>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</si>
  <si>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</si>
  <si>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</si>
  <si>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</si>
  <si>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</si>
  <si>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</si>
  <si>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</si>
  <si>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</si>
  <si>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</si>
  <si>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</si>
  <si>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</si>
  <si>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</si>
  <si>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</si>
  <si>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</si>
  <si>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</si>
  <si>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</si>
  <si>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</si>
  <si>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</si>
  <si>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</si>
  <si>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</si>
  <si>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</si>
  <si>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</si>
  <si>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</si>
  <si>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</si>
  <si>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</si>
  <si>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</si>
  <si>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</si>
  <si>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</si>
  <si>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</si>
  <si>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</si>
  <si>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</si>
  <si>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</si>
  <si>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</si>
  <si>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</si>
  <si>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</si>
  <si>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</si>
  <si>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</si>
  <si>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</si>
  <si>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</si>
  <si>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</si>
  <si>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</si>
  <si>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</si>
  <si>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</si>
  <si>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</si>
  <si>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</si>
  <si>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</si>
  <si>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</si>
  <si>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</si>
  <si>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</si>
  <si>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</si>
  <si>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</si>
  <si>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</si>
  <si>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</si>
  <si>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</si>
  <si>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</si>
  <si>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</si>
  <si>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</si>
  <si>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</si>
  <si>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</si>
  <si>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</si>
  <si>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</si>
  <si>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</si>
  <si>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</si>
  <si>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</si>
  <si>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</si>
  <si>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</si>
  <si>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</si>
  <si>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</si>
  <si>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</si>
  <si>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</si>
  <si>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</si>
  <si>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</si>
  <si>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</si>
  <si>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</si>
  <si>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</si>
  <si>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</si>
  <si>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</si>
  <si>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</si>
  <si>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</si>
  <si>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</si>
  <si>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</si>
  <si>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</si>
  <si>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</si>
  <si>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</si>
  <si>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</si>
  <si>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</si>
  <si>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</si>
  <si>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</si>
  <si>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</si>
  <si>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</si>
  <si>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</si>
  <si>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</si>
  <si>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</si>
  <si>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</si>
  <si>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</si>
  <si>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</si>
  <si>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</si>
  <si>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</si>
  <si>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</si>
  <si>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</si>
  <si>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</si>
  <si>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</si>
  <si>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</si>
  <si>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</si>
  <si>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</si>
  <si>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</si>
  <si>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</si>
  <si>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</si>
  <si>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</si>
  <si>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</si>
  <si>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</si>
  <si>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</si>
  <si>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</si>
  <si>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</si>
  <si>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</si>
  <si>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</si>
  <si>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</si>
  <si>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</si>
  <si>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</si>
  <si>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</si>
  <si>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</si>
  <si>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</si>
  <si>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</si>
  <si>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</si>
  <si>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</si>
  <si>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</si>
  <si>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</si>
  <si>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</si>
  <si>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</si>
  <si>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</si>
  <si>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</si>
  <si>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</si>
  <si>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</si>
  <si>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</si>
  <si>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</si>
  <si>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</si>
  <si>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</si>
  <si>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</si>
  <si>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</si>
  <si>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</si>
  <si>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</si>
  <si>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</si>
  <si>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</si>
  <si>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</si>
  <si>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</si>
  <si>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</si>
  <si>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</si>
  <si>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</si>
  <si>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</si>
  <si>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</si>
  <si>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</si>
  <si>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</si>
  <si>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</si>
  <si>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</si>
  <si>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</si>
  <si>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</si>
  <si>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</si>
  <si>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</si>
  <si>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</si>
  <si>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</si>
  <si>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</si>
  <si>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</si>
  <si>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</si>
  <si>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</si>
  <si>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</si>
  <si>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</si>
  <si>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</si>
  <si>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</si>
  <si>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</si>
  <si>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</si>
  <si>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</si>
  <si>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</si>
  <si>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</si>
  <si>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</si>
  <si>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</si>
  <si>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</si>
  <si>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</si>
  <si>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</si>
  <si>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</si>
  <si>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</si>
  <si>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</si>
  <si>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</si>
  <si>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</si>
  <si>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</si>
  <si>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</si>
  <si>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</si>
  <si>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</si>
  <si>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</si>
  <si>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</si>
  <si>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</si>
  <si>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</si>
  <si>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</si>
  <si>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</si>
  <si>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</si>
  <si>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</si>
  <si>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</si>
  <si>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</si>
  <si>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</si>
  <si>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</si>
  <si>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</si>
  <si>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</si>
  <si>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</si>
  <si>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</si>
  <si>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</si>
  <si>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</si>
  <si>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</si>
  <si>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</si>
  <si>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</si>
  <si>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</si>
  <si>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</si>
  <si>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</si>
  <si>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</si>
  <si>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</si>
  <si>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</si>
  <si>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</si>
  <si>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</si>
  <si>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</si>
  <si>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</si>
  <si>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</si>
  <si>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</si>
  <si>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</si>
  <si>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</si>
  <si>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</si>
  <si>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</si>
  <si>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</si>
  <si>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</si>
  <si>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</si>
  <si>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</si>
  <si>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</si>
  <si>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</si>
  <si>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</si>
  <si>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</si>
  <si>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</si>
  <si>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</si>
  <si>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</si>
  <si>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</si>
  <si>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</si>
  <si>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</si>
  <si>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</si>
  <si>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</si>
  <si>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</si>
  <si>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</si>
  <si>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</si>
  <si>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</si>
  <si>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</si>
  <si>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</si>
  <si>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</si>
  <si>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</si>
  <si>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</si>
  <si>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</si>
  <si>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</si>
  <si>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</si>
  <si>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</si>
  <si>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</si>
  <si>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</si>
  <si>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</si>
  <si>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</si>
  <si>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</si>
  <si>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</si>
  <si>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</si>
  <si>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</si>
  <si>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</si>
  <si>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</si>
  <si>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</si>
  <si>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</si>
  <si>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</si>
  <si>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</si>
  <si>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</si>
  <si>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</si>
  <si>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</si>
  <si>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</si>
  <si>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</si>
  <si>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</si>
  <si>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</si>
  <si>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</si>
  <si>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</si>
  <si>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</si>
  <si>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</si>
  <si>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</si>
  <si>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</si>
  <si>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</si>
  <si>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</si>
  <si>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</si>
  <si>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</si>
  <si>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</si>
  <si>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</si>
  <si>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</si>
  <si>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</si>
  <si>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</si>
  <si>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</si>
  <si>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</si>
  <si>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</si>
  <si>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</si>
  <si>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</si>
  <si>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</si>
  <si>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</si>
  <si>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</si>
  <si>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</si>
  <si>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</si>
  <si>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</si>
  <si>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</si>
  <si>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</si>
  <si>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</si>
  <si>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</si>
  <si>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</si>
  <si>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</si>
  <si>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</si>
  <si>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</si>
  <si>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</si>
  <si>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</si>
  <si>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</si>
  <si>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</si>
  <si>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</si>
  <si>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</si>
  <si>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</si>
  <si>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</si>
  <si>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</si>
  <si>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</si>
  <si>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</si>
  <si>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</si>
  <si>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</si>
  <si>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</si>
  <si>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</si>
  <si>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</si>
  <si>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</si>
  <si>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</si>
  <si>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</si>
  <si>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</si>
  <si>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</si>
  <si>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</si>
  <si>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</si>
  <si>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</si>
  <si>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</si>
  <si>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</si>
  <si>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</si>
  <si>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</si>
  <si>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</si>
  <si>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</si>
  <si>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</si>
  <si>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</si>
  <si>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</si>
  <si>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</si>
  <si>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</si>
  <si>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</si>
  <si>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</si>
  <si>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</si>
  <si>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</si>
  <si>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</si>
  <si>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</si>
  <si>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</si>
  <si>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</si>
  <si>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</si>
  <si>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</si>
  <si>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</si>
  <si>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</si>
  <si>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</si>
  <si>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</si>
  <si>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</si>
  <si>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</si>
  <si>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</si>
  <si>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</si>
  <si>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</si>
  <si>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</si>
  <si>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</si>
  <si>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</si>
  <si>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</si>
  <si>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</si>
  <si>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</si>
  <si>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</si>
  <si>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</si>
  <si>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</si>
  <si>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</si>
  <si>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</si>
  <si>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</si>
  <si>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</si>
  <si>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</si>
  <si>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</si>
  <si>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</si>
  <si>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</si>
  <si>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</si>
  <si>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</si>
  <si>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</si>
  <si>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</si>
  <si>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</si>
  <si>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</si>
  <si>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</si>
  <si>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</si>
  <si>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</si>
  <si>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</si>
  <si>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</si>
  <si>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</si>
  <si>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</si>
  <si>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</si>
  <si>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</si>
  <si>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</si>
  <si>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</si>
  <si>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</si>
  <si>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</si>
  <si>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</si>
  <si>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</si>
  <si>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</si>
  <si>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</si>
  <si>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</si>
  <si>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</si>
  <si>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</si>
  <si>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</si>
  <si>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</si>
  <si>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</si>
  <si>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</si>
  <si>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</si>
  <si>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</si>
  <si>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</si>
  <si>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</si>
  <si>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</si>
  <si>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</si>
  <si>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</si>
  <si>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</si>
  <si>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</si>
  <si>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</si>
  <si>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</si>
  <si>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</si>
  <si>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</si>
  <si>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</si>
  <si>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</si>
  <si>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</si>
  <si>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</si>
  <si>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</si>
  <si>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</si>
  <si>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</si>
  <si>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</si>
  <si>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</si>
  <si>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</si>
  <si>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</si>
  <si>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</si>
  <si>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</si>
  <si>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</si>
  <si>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</si>
  <si>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</si>
  <si>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</si>
  <si>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</si>
  <si>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</si>
  <si>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</si>
  <si>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</si>
  <si>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</si>
  <si>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</si>
  <si>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</si>
  <si>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</si>
  <si>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</si>
  <si>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</si>
  <si>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</si>
  <si>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</si>
  <si>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</si>
  <si>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</si>
  <si>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</si>
  <si>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</si>
  <si>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</si>
  <si>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</si>
  <si>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</si>
  <si>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</si>
  <si>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</si>
  <si>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</si>
  <si>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</si>
  <si>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</si>
  <si>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</si>
  <si>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</si>
  <si>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</si>
  <si>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</si>
  <si>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</si>
  <si>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</si>
  <si>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</si>
  <si>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</si>
  <si>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</si>
  <si>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</si>
  <si>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</si>
  <si>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</si>
  <si>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</si>
  <si>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</si>
  <si>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</si>
  <si>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</si>
  <si>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</si>
  <si>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</si>
  <si>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</si>
  <si>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</si>
  <si>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</si>
  <si>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</si>
  <si>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</si>
  <si>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</si>
  <si>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</si>
  <si>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</si>
  <si>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</si>
  <si>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</si>
  <si>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</si>
  <si>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</si>
  <si>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</si>
  <si>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</si>
  <si>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</si>
  <si>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</si>
  <si>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</si>
  <si>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</si>
  <si>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</si>
  <si>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</si>
  <si>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</si>
  <si>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</si>
  <si>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</si>
  <si>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</si>
  <si>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</si>
  <si>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</si>
  <si>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</si>
  <si>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</si>
  <si>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</si>
  <si>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</si>
  <si>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</si>
  <si>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</si>
  <si>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</si>
  <si>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</si>
  <si>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</si>
  <si>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</si>
  <si>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</si>
  <si>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</si>
  <si>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</si>
  <si>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</si>
  <si>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</si>
  <si>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</si>
  <si>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</si>
  <si>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</si>
  <si>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</si>
  <si>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</si>
  <si>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</si>
  <si>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</si>
  <si>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</si>
  <si>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</si>
  <si>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</si>
  <si>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</si>
  <si>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</si>
  <si>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</si>
  <si>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</si>
  <si>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</si>
  <si>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</si>
  <si>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</si>
  <si>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</si>
  <si>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</si>
  <si>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</si>
  <si>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</si>
  <si>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</si>
  <si>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</si>
  <si>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</si>
  <si>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</si>
  <si>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</si>
  <si>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</si>
  <si>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</si>
  <si>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</si>
  <si>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</si>
  <si>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</si>
  <si>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</si>
  <si>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</si>
  <si>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</si>
  <si>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</si>
  <si>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</si>
  <si>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</si>
  <si>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</si>
  <si>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</si>
  <si>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</si>
  <si>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</si>
  <si>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</si>
  <si>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</si>
  <si>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</si>
  <si>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</si>
  <si>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</si>
  <si>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</si>
  <si>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</si>
  <si>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</si>
  <si>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</si>
  <si>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</si>
  <si>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</si>
  <si>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</si>
  <si>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</si>
  <si>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</si>
  <si>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</si>
  <si>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</si>
  <si>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</si>
  <si>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</si>
  <si>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</si>
  <si>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</si>
  <si>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</si>
  <si>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</si>
  <si>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</si>
  <si>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</si>
  <si>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</si>
  <si>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</si>
  <si>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</si>
  <si>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</si>
  <si>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</si>
  <si>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</si>
  <si>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</si>
  <si>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</si>
  <si>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</si>
  <si>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</si>
  <si>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</si>
  <si>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</si>
  <si>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</si>
  <si>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</si>
  <si>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</si>
  <si>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</si>
  <si>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</si>
  <si>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</si>
  <si>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</si>
  <si>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</si>
  <si>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</si>
  <si>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</si>
  <si>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</si>
  <si>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</si>
  <si>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</si>
  <si>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</si>
  <si>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</si>
  <si>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</si>
  <si>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</si>
  <si>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</si>
  <si>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</si>
  <si>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</si>
  <si>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</si>
  <si>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</si>
  <si>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</si>
  <si>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</si>
  <si>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</si>
  <si>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</si>
  <si>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</si>
  <si>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</si>
  <si>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</si>
  <si>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</si>
  <si>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</si>
  <si>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</si>
  <si>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</si>
  <si>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</si>
  <si>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</si>
  <si>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</si>
  <si>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</si>
  <si>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</si>
  <si>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</si>
  <si>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</si>
  <si>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</si>
  <si>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</si>
  <si>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</si>
  <si>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</si>
  <si>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</si>
  <si>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</si>
  <si>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</si>
  <si>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</si>
  <si>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</si>
  <si>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</si>
  <si>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</si>
  <si>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</si>
  <si>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</si>
  <si>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</si>
  <si>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</si>
  <si>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</si>
  <si>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</si>
  <si>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</si>
  <si>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</si>
  <si>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</si>
  <si>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</si>
  <si>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</si>
  <si>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</si>
  <si>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</si>
  <si>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</si>
  <si>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</si>
  <si>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</si>
  <si>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</si>
  <si>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</si>
  <si>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</si>
  <si>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</si>
  <si>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</si>
  <si>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</si>
  <si>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</si>
  <si>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</si>
  <si>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</si>
  <si>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</si>
  <si>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</si>
  <si>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</si>
  <si>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</si>
  <si>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</si>
  <si>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</si>
  <si>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</si>
  <si>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</si>
  <si>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</si>
  <si>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</si>
  <si>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</si>
  <si>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</si>
  <si>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</si>
  <si>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</si>
  <si>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</si>
  <si>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</si>
  <si>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</si>
  <si>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</si>
  <si>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</si>
  <si>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</si>
  <si>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</si>
  <si>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</si>
  <si>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</si>
  <si>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</si>
  <si>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</si>
  <si>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</si>
  <si>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</si>
  <si>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</si>
  <si>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</si>
  <si>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</si>
  <si>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</si>
  <si>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</si>
  <si>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</si>
  <si>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</si>
  <si>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</si>
  <si>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</si>
  <si>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</si>
  <si>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</si>
  <si>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</si>
  <si>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</si>
  <si>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</si>
  <si>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</si>
  <si>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</si>
  <si>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</si>
  <si>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</si>
  <si>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</si>
  <si>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</si>
  <si>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</si>
  <si>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</si>
  <si>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</si>
  <si>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</si>
  <si>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</si>
  <si>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</si>
  <si>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</si>
  <si>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</si>
  <si>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</si>
  <si>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</si>
  <si>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</si>
  <si>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</si>
  <si>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</si>
  <si>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</si>
  <si>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</si>
  <si>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</si>
  <si>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</si>
  <si>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</si>
  <si>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</si>
  <si>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</si>
  <si>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</si>
  <si>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</si>
  <si>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</si>
  <si>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</si>
  <si>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</si>
  <si>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</si>
  <si>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</si>
  <si>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</si>
  <si>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</si>
  <si>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</si>
  <si>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</si>
  <si>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</si>
  <si>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</si>
  <si>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</si>
  <si>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</si>
  <si>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</si>
  <si>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</si>
  <si>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</si>
  <si>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</si>
  <si>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</si>
  <si>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</si>
  <si>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</si>
  <si>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</si>
  <si>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</si>
  <si>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</si>
  <si>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</si>
  <si>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</si>
  <si>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</si>
  <si>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</si>
  <si>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</si>
  <si>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</si>
  <si>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</si>
  <si>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</si>
  <si>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</si>
  <si>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</si>
  <si>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</si>
  <si>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</si>
  <si>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</si>
  <si>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</si>
  <si>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</si>
  <si>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</si>
  <si>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</si>
  <si>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</si>
  <si>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</si>
  <si>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</si>
  <si>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</si>
  <si>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</si>
  <si>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</si>
  <si>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</si>
  <si>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</si>
  <si>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</si>
  <si>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</si>
  <si>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</si>
  <si>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</si>
  <si>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</si>
  <si>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</si>
  <si>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</si>
  <si>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</si>
  <si>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</si>
  <si>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</si>
  <si>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</si>
  <si>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</si>
  <si>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</si>
  <si>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</si>
  <si>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</si>
  <si>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</si>
  <si>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</si>
  <si>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</si>
  <si>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</si>
  <si>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</si>
  <si>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</si>
  <si>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</si>
  <si>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</si>
  <si>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</si>
  <si>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</si>
  <si>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</si>
  <si>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</si>
  <si>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</si>
  <si>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</si>
  <si>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</si>
  <si>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</si>
  <si>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</si>
  <si>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</si>
  <si>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</si>
  <si>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</si>
  <si>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</si>
  <si>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</si>
  <si>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</si>
  <si>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</si>
  <si>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</si>
  <si>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</si>
  <si>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</si>
  <si>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</si>
  <si>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</si>
  <si>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</si>
  <si>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</si>
  <si>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</si>
  <si>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</si>
  <si>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</si>
  <si>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</si>
  <si>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</si>
  <si>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</si>
  <si>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</si>
  <si>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</si>
  <si>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</si>
  <si>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</si>
  <si>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</si>
  <si>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</si>
  <si>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</si>
  <si>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</si>
  <si>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</si>
  <si>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</si>
  <si>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</si>
  <si>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</si>
  <si>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</si>
  <si>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</si>
  <si>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</si>
  <si>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</si>
  <si>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</si>
  <si>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</si>
  <si>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</si>
  <si>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</si>
  <si>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</si>
  <si>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</si>
  <si>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</si>
  <si>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</si>
  <si>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</si>
  <si>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</si>
  <si>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</si>
  <si>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</si>
  <si>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</si>
  <si>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</si>
  <si>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</si>
  <si>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</si>
  <si>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</si>
  <si>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</si>
  <si>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</si>
  <si>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</si>
  <si>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</si>
  <si>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</si>
  <si>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</si>
  <si>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</si>
  <si>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</si>
  <si>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</si>
  <si>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</si>
  <si>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</si>
  <si>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</si>
  <si>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</si>
  <si>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</si>
  <si>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</si>
  <si>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</si>
  <si>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</si>
  <si>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</si>
  <si>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</si>
  <si>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</si>
  <si>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</si>
  <si>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</si>
  <si>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</si>
  <si>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</si>
  <si>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</si>
  <si>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</si>
  <si>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</si>
  <si>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</si>
  <si>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</si>
  <si>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</si>
  <si>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</si>
  <si>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</si>
  <si>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</si>
  <si>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</si>
  <si>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</si>
  <si>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</si>
  <si>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</si>
  <si>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</si>
  <si>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</si>
  <si>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</si>
  <si>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</si>
  <si>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</si>
  <si>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</si>
  <si>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</si>
  <si>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</si>
  <si>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</si>
  <si>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</si>
  <si>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</si>
  <si>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</si>
  <si>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</si>
  <si>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</si>
  <si>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</si>
  <si>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</si>
  <si>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</si>
  <si>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</si>
  <si>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</si>
  <si>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</si>
  <si>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</si>
  <si>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</si>
  <si>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</si>
  <si>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</si>
  <si>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</si>
  <si>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</si>
  <si>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</si>
  <si>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</si>
  <si>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</si>
  <si>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</si>
  <si>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</si>
  <si>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</si>
  <si>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</si>
  <si>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</si>
  <si>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</si>
  <si>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</si>
  <si>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</si>
  <si>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</si>
  <si>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</si>
  <si>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</si>
  <si>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</si>
  <si>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</si>
  <si>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</si>
  <si>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</si>
  <si>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</si>
  <si>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</si>
  <si>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</si>
  <si>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</si>
  <si>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</si>
  <si>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</si>
  <si>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</si>
  <si>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</si>
  <si>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</si>
  <si>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</si>
  <si>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</si>
  <si>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</si>
  <si>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</si>
  <si>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</si>
  <si>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</si>
  <si>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</si>
  <si>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</si>
  <si>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</si>
  <si>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</si>
  <si>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</si>
  <si>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</si>
  <si>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</si>
  <si>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</si>
  <si>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</si>
  <si>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</si>
  <si>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</si>
  <si>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</si>
  <si>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</si>
  <si>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</si>
  <si>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</si>
  <si>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</si>
  <si>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</si>
  <si>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</si>
  <si>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</si>
  <si>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</si>
  <si>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</si>
  <si>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</si>
  <si>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</si>
  <si>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</si>
  <si>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</si>
  <si>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</si>
  <si>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</si>
  <si>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</si>
  <si>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</si>
  <si>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</si>
  <si>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</si>
  <si>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</si>
  <si>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</si>
  <si>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</si>
  <si>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</si>
  <si>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</si>
  <si>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</si>
  <si>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</si>
  <si>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</si>
  <si>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</si>
  <si>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</si>
  <si>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</si>
  <si>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</si>
  <si>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</si>
  <si>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</si>
  <si>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</si>
  <si>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</si>
  <si>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</si>
  <si>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</si>
  <si>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</si>
  <si>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</si>
  <si>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</si>
  <si>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</si>
  <si>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</si>
  <si>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</si>
  <si>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</si>
  <si>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</si>
  <si>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</si>
  <si>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</si>
  <si>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</si>
  <si>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</si>
  <si>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</si>
  <si>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</si>
  <si>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</si>
  <si>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</si>
  <si>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</si>
  <si>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</si>
  <si>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</si>
  <si>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</si>
  <si>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</si>
  <si>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</si>
  <si>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</si>
  <si>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</si>
  <si>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</si>
  <si>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</si>
  <si>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</si>
  <si>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</si>
  <si>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</si>
  <si>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</si>
  <si>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</si>
  <si>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</si>
  <si>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</si>
  <si>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</si>
  <si>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</si>
  <si>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</si>
  <si>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</si>
  <si>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</si>
  <si>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</si>
  <si>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</si>
  <si>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</si>
  <si>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</si>
  <si>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</si>
  <si>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</si>
  <si>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</si>
  <si>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</si>
  <si>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</si>
  <si>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</si>
  <si>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</si>
  <si>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</si>
  <si>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</si>
  <si>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</si>
  <si>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</si>
  <si>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</si>
  <si>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</si>
  <si>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</si>
  <si>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</si>
  <si>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</si>
  <si>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</si>
  <si>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</si>
  <si>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</si>
  <si>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</si>
  <si>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</si>
  <si>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</si>
  <si>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</si>
  <si>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</si>
  <si>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</si>
  <si>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</si>
  <si>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</si>
  <si>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</si>
  <si>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</si>
  <si>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</si>
  <si>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</si>
  <si>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</si>
  <si>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</si>
  <si>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</si>
  <si>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</si>
  <si>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</si>
  <si>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</si>
  <si>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</si>
  <si>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</si>
  <si>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</si>
  <si>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</si>
  <si>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</si>
  <si>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</si>
  <si>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</si>
  <si>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</si>
  <si>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</si>
  <si>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</si>
  <si>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</si>
  <si>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</si>
  <si>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</si>
  <si>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</si>
  <si>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</si>
  <si>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</si>
  <si>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</si>
  <si>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</si>
  <si>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</si>
  <si>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</si>
  <si>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</si>
  <si>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</si>
  <si>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</si>
  <si>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</si>
  <si>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</si>
  <si>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</si>
  <si>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</si>
  <si>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</si>
  <si>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</si>
  <si>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</si>
  <si>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</si>
  <si>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</si>
  <si>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</si>
  <si>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</si>
  <si>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</si>
  <si>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</si>
  <si>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</si>
  <si>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</si>
  <si>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</si>
  <si>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</si>
  <si>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</si>
  <si>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</si>
  <si>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</si>
  <si>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</si>
  <si>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</si>
  <si>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</si>
  <si>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</si>
  <si>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</si>
  <si>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</si>
  <si>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</si>
  <si>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</si>
  <si>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</si>
  <si>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</si>
  <si>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</si>
  <si>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</si>
  <si>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</si>
  <si>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</si>
  <si>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</si>
  <si>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</si>
  <si>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</si>
  <si>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</si>
  <si>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</si>
  <si>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</si>
  <si>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</si>
  <si>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</si>
  <si>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</si>
  <si>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</si>
  <si>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</si>
  <si>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</si>
  <si>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</si>
  <si>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</si>
  <si>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</si>
  <si>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</si>
  <si>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</si>
  <si>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</si>
  <si>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</si>
  <si>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</si>
  <si>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</si>
  <si>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</si>
  <si>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</si>
  <si>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</si>
  <si>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</si>
  <si>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</si>
  <si>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</si>
  <si>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</si>
  <si>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</si>
  <si>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</si>
  <si>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</si>
  <si>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</si>
  <si>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</si>
  <si>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</si>
  <si>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</si>
  <si>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</si>
  <si>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</si>
  <si>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</si>
  <si>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</si>
  <si>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</si>
  <si>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</si>
  <si>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</si>
  <si>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</si>
  <si>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</si>
  <si>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</si>
  <si>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</si>
  <si>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</si>
  <si>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</si>
  <si>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</si>
  <si>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</si>
  <si>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</si>
  <si>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</si>
  <si>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</si>
  <si>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</si>
  <si>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</si>
  <si>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</si>
  <si>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</si>
  <si>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</si>
  <si>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</si>
  <si>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</si>
  <si>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</si>
  <si>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</si>
  <si>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</si>
  <si>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</si>
  <si>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</si>
  <si>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</si>
  <si>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</si>
  <si>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</si>
  <si>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</si>
  <si>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</si>
  <si>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</si>
  <si>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</si>
  <si>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</si>
  <si>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</si>
  <si>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</si>
  <si>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</si>
  <si>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</si>
  <si>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</si>
  <si>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</si>
  <si>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</si>
  <si>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</si>
  <si>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</si>
  <si>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</si>
  <si>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</si>
  <si>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</si>
  <si>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</si>
  <si>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</si>
  <si>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</si>
  <si>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</si>
  <si>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</si>
  <si>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</si>
  <si>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</si>
  <si>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</si>
  <si>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</si>
  <si>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</si>
  <si>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</si>
  <si>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</si>
  <si>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</si>
  <si>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</si>
  <si>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</si>
  <si>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</si>
  <si>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</si>
  <si>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</si>
  <si>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</si>
  <si>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</si>
  <si>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</si>
  <si>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</si>
  <si>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</si>
  <si>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</si>
  <si>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</si>
  <si>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</si>
  <si>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</si>
  <si>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</si>
  <si>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</si>
  <si>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</si>
  <si>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</si>
  <si>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</si>
  <si>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</si>
  <si>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</si>
  <si>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</si>
  <si>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</si>
  <si>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</si>
  <si>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</si>
  <si>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</si>
  <si>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</si>
  <si>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</si>
  <si>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</si>
  <si>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</si>
  <si>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</si>
  <si>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</si>
  <si>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</si>
  <si>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</si>
  <si>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</si>
  <si>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</si>
  <si>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</si>
  <si>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</si>
  <si>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</si>
  <si>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</si>
  <si>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</si>
  <si>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</si>
  <si>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</si>
  <si>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</si>
  <si>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</si>
  <si>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</si>
  <si>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</si>
  <si>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</si>
  <si>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</si>
  <si>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</si>
  <si>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</si>
  <si>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</si>
  <si>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</si>
  <si>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</si>
  <si>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</si>
  <si>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</si>
  <si>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</si>
  <si>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</si>
  <si>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</si>
  <si>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</si>
  <si>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</si>
  <si>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</si>
  <si>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</si>
  <si>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</si>
  <si>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</si>
  <si>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</si>
  <si>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</si>
  <si>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</si>
  <si>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</si>
  <si>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</si>
  <si>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</si>
  <si>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</si>
  <si>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</si>
  <si>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</si>
  <si>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</si>
  <si>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</si>
  <si>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</si>
  <si>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</si>
  <si>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</si>
  <si>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</si>
  <si>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</si>
  <si>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</si>
  <si>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</si>
  <si>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</si>
  <si>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</si>
  <si>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</si>
  <si>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</si>
  <si>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</si>
  <si>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</si>
  <si>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</si>
  <si>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</si>
  <si>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</si>
  <si>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</si>
  <si>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</si>
  <si>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</si>
  <si>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</si>
  <si>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</si>
  <si>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</si>
  <si>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</si>
  <si>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</si>
  <si>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</si>
  <si>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</si>
  <si>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</si>
  <si>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</si>
  <si>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</si>
  <si>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</si>
  <si>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</si>
  <si>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</si>
  <si>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</si>
  <si>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</si>
  <si>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</si>
  <si>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</si>
  <si>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</si>
  <si>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</si>
  <si>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</si>
  <si>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</si>
  <si>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</si>
  <si>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</si>
  <si>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</si>
  <si>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</si>
  <si>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</si>
  <si>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</si>
  <si>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</si>
  <si>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</si>
  <si>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</si>
  <si>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</si>
  <si>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</si>
  <si>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</si>
  <si>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</si>
  <si>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</si>
  <si>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</si>
  <si>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</si>
  <si>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</si>
  <si>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</si>
  <si>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</si>
  <si>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</si>
  <si>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</si>
  <si>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</si>
  <si>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</si>
  <si>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</si>
  <si>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</si>
  <si>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</si>
  <si>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</si>
  <si>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</si>
  <si>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</si>
  <si>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</si>
  <si>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</si>
  <si>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</si>
  <si>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</si>
  <si>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</si>
  <si>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</si>
  <si>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</si>
  <si>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</si>
  <si>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</si>
  <si>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</si>
  <si>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</si>
  <si>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</si>
  <si>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</si>
  <si>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</si>
  <si>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</si>
  <si>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</si>
  <si>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</si>
  <si>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</si>
  <si>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</si>
  <si>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</si>
  <si>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</si>
  <si>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</si>
  <si>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</si>
  <si>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</si>
  <si>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</si>
  <si>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</si>
  <si>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</si>
  <si>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</si>
  <si>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</si>
  <si>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</si>
  <si>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</si>
  <si>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</si>
  <si>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</si>
  <si>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</si>
  <si>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</si>
  <si>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</si>
  <si>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</si>
  <si>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</si>
  <si>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</si>
  <si>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</si>
  <si>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</si>
  <si>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</si>
  <si>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</si>
  <si>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</si>
  <si>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</si>
  <si>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</si>
  <si>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</si>
  <si>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</si>
  <si>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</si>
  <si>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</si>
  <si>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</si>
  <si>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</si>
  <si>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</si>
  <si>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</si>
  <si>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</si>
  <si>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</si>
  <si>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</si>
  <si>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</si>
  <si>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</si>
  <si>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</si>
  <si>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</si>
  <si>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</si>
  <si>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</si>
  <si>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</si>
  <si>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</si>
  <si>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</si>
  <si>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</si>
  <si>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</si>
  <si>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</si>
  <si>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</si>
  <si>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</si>
  <si>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</si>
  <si>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</si>
  <si>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</si>
  <si>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</si>
  <si>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</si>
  <si>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</si>
  <si>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</si>
  <si>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</si>
  <si>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</si>
  <si>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</si>
  <si>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</si>
  <si>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</si>
  <si>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</si>
  <si>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</si>
  <si>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</si>
  <si>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</si>
  <si>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</si>
  <si>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</si>
  <si>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</si>
  <si>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</si>
  <si>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</si>
  <si>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</si>
  <si>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</si>
  <si>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</si>
  <si>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</si>
  <si>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</si>
  <si>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</si>
  <si>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</si>
  <si>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</si>
  <si>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</si>
  <si>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</si>
  <si>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</si>
  <si>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</si>
  <si>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</si>
  <si>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</si>
  <si>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</si>
  <si>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</si>
  <si>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</si>
  <si>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</si>
  <si>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</si>
  <si>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</si>
  <si>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</si>
  <si>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</si>
  <si>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</si>
  <si>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</si>
  <si>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</si>
  <si>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</si>
  <si>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</si>
  <si>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</si>
  <si>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</si>
  <si>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</si>
  <si>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</si>
  <si>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</si>
  <si>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</si>
  <si>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</si>
  <si>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</si>
  <si>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</si>
  <si>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</si>
  <si>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</si>
  <si>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</si>
  <si>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</si>
  <si>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</si>
  <si>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</si>
  <si>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</si>
  <si>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</si>
  <si>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</si>
  <si>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</si>
  <si>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</si>
  <si>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</si>
  <si>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</si>
  <si>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</si>
  <si>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</si>
  <si>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</si>
  <si>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</si>
  <si>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</si>
  <si>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</si>
  <si>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</si>
  <si>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</si>
  <si>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</si>
  <si>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</si>
  <si>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</si>
  <si>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</si>
  <si>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</si>
  <si>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</si>
  <si>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</si>
  <si>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</si>
  <si>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</si>
  <si>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</si>
  <si>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</si>
  <si>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</si>
  <si>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</si>
  <si>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</si>
  <si>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</si>
  <si>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</si>
  <si>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</si>
  <si>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</si>
  <si>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</si>
  <si>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</si>
  <si>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</si>
  <si>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</si>
  <si>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</si>
  <si>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</si>
  <si>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</si>
  <si>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</si>
  <si>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</si>
  <si>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</si>
  <si>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</si>
  <si>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</si>
  <si>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</si>
  <si>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</si>
  <si>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</si>
  <si>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</si>
  <si>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</si>
  <si>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</si>
  <si>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</si>
  <si>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</si>
  <si>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</si>
  <si>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</si>
  <si>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</si>
  <si>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</si>
  <si>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</si>
  <si>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</si>
  <si>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</si>
  <si>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</si>
  <si>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</si>
  <si>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</si>
  <si>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</si>
  <si>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</si>
  <si>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</si>
  <si>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</si>
  <si>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</si>
  <si>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</si>
  <si>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</si>
  <si>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</si>
  <si>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</si>
  <si>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</si>
  <si>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</si>
  <si>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</si>
  <si>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</si>
  <si>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</si>
  <si>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</si>
  <si>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</si>
  <si>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</si>
  <si>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</si>
  <si>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</si>
  <si>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</si>
  <si>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</si>
  <si>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</si>
  <si>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</si>
  <si>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</si>
  <si>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</si>
  <si>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</si>
  <si>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</si>
  <si>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</si>
  <si>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</si>
  <si>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</si>
  <si>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</si>
  <si>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</si>
  <si>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</si>
  <si>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</si>
  <si>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</si>
  <si>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</si>
  <si>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</si>
  <si>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</si>
  <si>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</si>
  <si>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</si>
  <si>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</si>
  <si>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</si>
  <si>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</si>
  <si>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</si>
  <si>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</si>
  <si>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</si>
  <si>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</si>
  <si>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</si>
  <si>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</si>
  <si>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</si>
  <si>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</si>
  <si>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</si>
  <si>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</si>
  <si>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</si>
  <si>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</si>
  <si>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</si>
  <si>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</si>
  <si>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</si>
  <si>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</si>
  <si>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</si>
  <si>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</si>
  <si>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</si>
  <si>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</si>
  <si>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</si>
  <si>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</si>
  <si>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</si>
  <si>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</si>
  <si>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</si>
  <si>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</si>
  <si>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</si>
  <si>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</si>
  <si>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</si>
  <si>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</si>
  <si>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</si>
  <si>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</si>
  <si>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</si>
  <si>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</si>
  <si>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</si>
  <si>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</si>
  <si>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</si>
  <si>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</si>
  <si>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</si>
  <si>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</si>
  <si>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</si>
  <si>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</si>
  <si>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</si>
  <si>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</si>
  <si>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</si>
  <si>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</si>
  <si>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</si>
  <si>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</si>
  <si>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</si>
  <si>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</si>
  <si>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</si>
  <si>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</si>
  <si>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</si>
  <si>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</si>
  <si>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</si>
  <si>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</si>
  <si>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</si>
  <si>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</si>
  <si>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</si>
  <si>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</si>
  <si>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</si>
  <si>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</si>
  <si>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</si>
  <si>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</si>
  <si>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</si>
  <si>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</si>
  <si>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</si>
  <si>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</si>
  <si>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</si>
  <si>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</si>
  <si>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</si>
  <si>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</si>
  <si>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</si>
  <si>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</si>
  <si>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</si>
  <si>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</si>
  <si>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</si>
  <si>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</si>
  <si>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</si>
  <si>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</si>
  <si>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</si>
  <si>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</si>
  <si>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</si>
  <si>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</si>
  <si>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</si>
  <si>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</si>
  <si>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</si>
  <si>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</si>
  <si>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</si>
  <si>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</si>
  <si>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</si>
  <si>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</si>
  <si>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</si>
  <si>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</si>
  <si>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</si>
  <si>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</si>
  <si>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</si>
  <si>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</si>
  <si>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</si>
  <si>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</si>
  <si>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</si>
  <si>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</si>
  <si>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</si>
  <si>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</si>
  <si>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</si>
  <si>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</si>
  <si>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</si>
  <si>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</si>
  <si>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</si>
  <si>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</si>
  <si>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</si>
  <si>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</si>
  <si>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</si>
  <si>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</si>
  <si>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</si>
  <si>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</si>
  <si>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</si>
  <si>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</si>
  <si>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</si>
  <si>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</si>
  <si>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</si>
  <si>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</si>
  <si>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</si>
  <si>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</si>
  <si>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</si>
  <si>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</si>
  <si>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</si>
  <si>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</si>
  <si>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</si>
  <si>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</si>
  <si>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</si>
  <si>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</si>
  <si>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</si>
  <si>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</si>
  <si>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</si>
  <si>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</si>
  <si>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</si>
  <si>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</si>
  <si>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</si>
  <si>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</si>
  <si>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</si>
  <si>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</si>
  <si>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</si>
  <si>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</si>
  <si>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</si>
  <si>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</si>
  <si>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</si>
  <si>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</si>
  <si>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</si>
  <si>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</si>
  <si>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</si>
  <si>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</si>
  <si>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</si>
  <si>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</si>
  <si>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</si>
  <si>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</si>
  <si>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</si>
  <si>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</si>
  <si>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</si>
  <si>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</si>
  <si>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</si>
  <si>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</si>
  <si>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</si>
  <si>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</si>
  <si>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</si>
  <si>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</si>
  <si>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</si>
  <si>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</si>
  <si>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</si>
  <si>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</si>
  <si>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</si>
  <si>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</si>
  <si>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</si>
  <si>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</si>
  <si>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</si>
  <si>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</si>
  <si>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</si>
  <si>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</si>
  <si>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</si>
  <si>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</si>
  <si>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</si>
  <si>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</si>
  <si>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</si>
  <si>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</si>
  <si>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</si>
  <si>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</si>
  <si>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</si>
  <si>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</si>
  <si>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</si>
  <si>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</si>
  <si>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</si>
  <si>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</si>
  <si>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</si>
  <si>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</si>
  <si>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</si>
  <si>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</si>
  <si>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</si>
  <si>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</si>
  <si>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</si>
  <si>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</si>
  <si>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</si>
  <si>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</si>
  <si>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</si>
  <si>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</si>
  <si>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</si>
  <si>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</si>
  <si>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</si>
  <si>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</si>
  <si>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</si>
  <si>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</si>
  <si>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</si>
  <si>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</si>
  <si>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</si>
  <si>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</si>
  <si>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</si>
  <si>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</si>
  <si>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</si>
  <si>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</si>
  <si>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</si>
  <si>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</si>
  <si>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</si>
  <si>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</si>
  <si>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</si>
  <si>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</si>
  <si>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</si>
  <si>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</si>
  <si>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</si>
  <si>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</si>
  <si>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</si>
  <si>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</si>
  <si>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</si>
  <si>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</si>
  <si>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</si>
  <si>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</si>
  <si>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</si>
  <si>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</si>
  <si>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</si>
  <si>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</si>
  <si>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</si>
  <si>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</si>
  <si>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</si>
  <si>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</si>
  <si>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</si>
  <si>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</si>
  <si>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</si>
  <si>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</si>
  <si>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</si>
  <si>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</si>
  <si>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</si>
  <si>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</si>
  <si>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</si>
  <si>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</si>
  <si>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</si>
  <si>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</si>
  <si>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</si>
  <si>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</si>
  <si>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</si>
  <si>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</si>
  <si>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</si>
  <si>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</si>
  <si>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</si>
  <si>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</si>
  <si>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</si>
  <si>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</si>
  <si>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</si>
  <si>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</si>
  <si>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</si>
  <si>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</si>
  <si>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</si>
  <si>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</si>
  <si>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</si>
  <si>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</si>
  <si>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</si>
  <si>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</si>
  <si>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</si>
  <si>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</si>
  <si>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</si>
  <si>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</si>
  <si>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</si>
  <si>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</si>
  <si>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</si>
  <si>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</si>
  <si>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</si>
  <si>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</si>
  <si>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</si>
  <si>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</si>
  <si>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</si>
  <si>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</si>
  <si>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</si>
  <si>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</si>
  <si>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</si>
  <si>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</si>
  <si>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</si>
  <si>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</si>
  <si>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</si>
  <si>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</si>
  <si>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</si>
  <si>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</si>
  <si>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</si>
  <si>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</si>
  <si>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</si>
  <si>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</si>
  <si>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</si>
  <si>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</si>
  <si>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</si>
  <si>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</si>
  <si>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</si>
  <si>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</si>
  <si>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</si>
  <si>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</si>
  <si>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</si>
  <si>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</si>
  <si>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</si>
  <si>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</si>
  <si>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</si>
  <si>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</si>
  <si>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</si>
  <si>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</si>
  <si>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</si>
  <si>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</si>
  <si>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</si>
  <si>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</si>
  <si>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</si>
  <si>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</si>
  <si>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</si>
  <si>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</si>
  <si>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</si>
  <si>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</si>
  <si>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</si>
  <si>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</si>
  <si>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</si>
  <si>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</si>
  <si>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</si>
  <si>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</si>
  <si>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</si>
  <si>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</si>
  <si>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</si>
  <si>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</si>
  <si>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</si>
  <si>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</si>
  <si>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</si>
  <si>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</si>
  <si>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</si>
  <si>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</si>
  <si>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</si>
  <si>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</si>
  <si>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</si>
  <si>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</si>
  <si>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</si>
  <si>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</si>
  <si>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</si>
  <si>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</si>
  <si>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</si>
  <si>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</si>
  <si>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</si>
  <si>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</si>
  <si>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</si>
  <si>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</si>
  <si>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</si>
  <si>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</si>
  <si>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</si>
  <si>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</si>
  <si>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</si>
  <si>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</si>
  <si>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</si>
  <si>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</si>
  <si>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</si>
  <si>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</si>
  <si>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</si>
  <si>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</si>
  <si>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</si>
  <si>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</si>
  <si>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</si>
  <si>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</si>
  <si>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</si>
  <si>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</si>
  <si>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</si>
  <si>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</si>
  <si>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</si>
  <si>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</si>
  <si>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</si>
  <si>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</si>
  <si>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</si>
  <si>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</si>
  <si>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</si>
  <si>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</si>
  <si>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</si>
  <si>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</si>
  <si>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</si>
  <si>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</si>
  <si>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</si>
  <si>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</si>
  <si>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</si>
  <si>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</si>
  <si>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</si>
  <si>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</si>
  <si>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</si>
  <si>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</si>
  <si>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</si>
  <si>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</si>
  <si>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</si>
  <si>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</si>
  <si>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</si>
  <si>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</si>
  <si>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</si>
  <si>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</si>
  <si>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</si>
  <si>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</si>
  <si>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</si>
  <si>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</si>
  <si>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</si>
  <si>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</si>
  <si>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</si>
  <si>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</si>
  <si>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</si>
  <si>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</si>
  <si>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</si>
  <si>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</si>
  <si>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</si>
  <si>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</si>
  <si>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</si>
  <si>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</si>
  <si>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</si>
  <si>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</si>
  <si>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</si>
  <si>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</si>
  <si>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</si>
  <si>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</si>
  <si>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</si>
  <si>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</si>
  <si>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</si>
  <si>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</si>
  <si>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</si>
  <si>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</si>
  <si>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</si>
  <si>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</si>
  <si>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</si>
  <si>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</si>
  <si>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</si>
  <si>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</si>
  <si>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</si>
  <si>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</si>
  <si>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</si>
  <si>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</si>
  <si>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</si>
  <si>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</si>
  <si>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</si>
  <si>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</si>
  <si>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</si>
  <si>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</si>
  <si>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</si>
  <si>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</si>
  <si>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</si>
  <si>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</si>
  <si>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</si>
  <si>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</si>
  <si>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</si>
  <si>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</si>
  <si>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</si>
  <si>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</si>
  <si>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</si>
  <si>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</si>
  <si>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</si>
  <si>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</si>
  <si>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</si>
  <si>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</si>
  <si>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</si>
  <si>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</si>
  <si>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</si>
  <si>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</si>
  <si>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</si>
  <si>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</si>
  <si>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</si>
  <si>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</si>
  <si>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</si>
  <si>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</si>
  <si>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</si>
  <si>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</si>
  <si>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</si>
  <si>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</si>
  <si>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</si>
  <si>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</si>
  <si>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</si>
  <si>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</si>
  <si>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</si>
  <si>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</si>
  <si>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</si>
  <si>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</si>
  <si>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</si>
  <si>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</si>
  <si>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</si>
  <si>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</si>
  <si>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</si>
  <si>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</si>
  <si>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</si>
  <si>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</si>
  <si>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</si>
  <si>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</si>
  <si>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</si>
  <si>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</si>
  <si>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</si>
  <si>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</si>
  <si>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</si>
  <si>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</si>
  <si>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</si>
  <si>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</si>
  <si>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</si>
  <si>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</si>
  <si>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</si>
  <si>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</si>
  <si>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</si>
  <si>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</si>
  <si>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</si>
  <si>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</si>
  <si>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</si>
  <si>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</si>
  <si>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</si>
  <si>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</si>
  <si>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</si>
  <si>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</si>
  <si>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</si>
  <si>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</si>
  <si>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</si>
  <si>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</si>
  <si>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</si>
  <si>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</si>
  <si>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</si>
  <si>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</si>
  <si>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</si>
  <si>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</si>
  <si>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</si>
  <si>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</si>
  <si>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</si>
  <si>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</si>
  <si>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</si>
  <si>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</si>
  <si>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</si>
  <si>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</si>
  <si>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</si>
  <si>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</si>
  <si>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</si>
  <si>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</si>
  <si>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</si>
  <si>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</si>
  <si>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</si>
  <si>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</si>
  <si>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</si>
  <si>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</si>
  <si>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</si>
  <si>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</si>
  <si>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</si>
  <si>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</si>
  <si>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</si>
  <si>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</si>
  <si>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</si>
  <si>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</si>
  <si>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</si>
  <si>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</si>
  <si>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</si>
  <si>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</si>
  <si>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</si>
  <si>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</si>
  <si>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</si>
  <si>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</si>
  <si>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</si>
  <si>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</si>
  <si>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</si>
  <si>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</si>
  <si>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</si>
  <si>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</si>
  <si>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</si>
  <si>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</si>
  <si>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</si>
  <si>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</si>
  <si>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</si>
  <si>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</si>
  <si>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</si>
  <si>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</si>
  <si>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</si>
  <si>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</si>
  <si>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</si>
  <si>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</si>
  <si>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</si>
  <si>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</si>
  <si>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</si>
  <si>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</si>
  <si>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</si>
  <si>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</si>
  <si>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</si>
  <si>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</si>
  <si>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</si>
  <si>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</si>
  <si>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</si>
  <si>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</si>
  <si>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</si>
  <si>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</si>
  <si>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</si>
  <si>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</si>
  <si>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</si>
  <si>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</si>
  <si>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</si>
  <si>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</si>
  <si>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</si>
  <si>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</si>
  <si>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</si>
  <si>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</si>
  <si>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</si>
  <si>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</si>
  <si>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</si>
  <si>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</si>
  <si>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</si>
  <si>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</si>
  <si>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</si>
  <si>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</si>
  <si>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</si>
  <si>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</si>
  <si>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</si>
  <si>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</si>
  <si>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</si>
  <si>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</si>
  <si>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</si>
  <si>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</si>
  <si>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</si>
  <si>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</si>
  <si>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</si>
  <si>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</si>
  <si>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</si>
  <si>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</si>
  <si>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</si>
  <si>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</si>
  <si>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</si>
  <si>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</si>
  <si>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</si>
  <si>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</si>
  <si>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</si>
  <si>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</si>
  <si>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</si>
  <si>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</si>
  <si>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</si>
  <si>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</si>
  <si>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</si>
  <si>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</si>
  <si>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</si>
  <si>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</si>
  <si>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</si>
  <si>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</si>
  <si>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</si>
  <si>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</si>
  <si>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</si>
  <si>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</si>
  <si>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</si>
  <si>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</si>
  <si>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</si>
  <si>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</si>
  <si>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</si>
  <si>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</si>
  <si>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</si>
  <si>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</si>
  <si>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</si>
  <si>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</si>
  <si>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</si>
  <si>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</si>
  <si>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</si>
  <si>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</si>
  <si>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</si>
  <si>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</si>
  <si>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</si>
  <si>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</si>
  <si>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</si>
  <si>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</si>
  <si>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</si>
  <si>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</si>
  <si>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</si>
  <si>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</si>
  <si>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</si>
  <si>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</si>
  <si>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</si>
  <si>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</si>
  <si>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</si>
  <si>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</si>
  <si>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</si>
  <si>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</si>
  <si>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</si>
  <si>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</si>
  <si>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</si>
  <si>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</si>
  <si>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</si>
  <si>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</si>
  <si>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</si>
  <si>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</si>
  <si>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</si>
  <si>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</si>
  <si>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</si>
  <si>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</si>
  <si>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</si>
  <si>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</si>
  <si>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</si>
  <si>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</si>
  <si>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</si>
  <si>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</si>
  <si>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</si>
  <si>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</si>
  <si>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</si>
  <si>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</si>
  <si>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</si>
  <si>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</si>
  <si>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</si>
  <si>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</si>
  <si>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</si>
  <si>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</si>
  <si>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</si>
  <si>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</si>
  <si>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</si>
  <si>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</si>
  <si>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</si>
  <si>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</si>
  <si>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</si>
  <si>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</si>
  <si>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</si>
  <si>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</si>
  <si>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</si>
  <si>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</si>
  <si>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</si>
  <si>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</si>
  <si>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</si>
  <si>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</si>
  <si>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</si>
  <si>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</si>
  <si>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</si>
  <si>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</si>
  <si>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</si>
  <si>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</si>
  <si>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</si>
  <si>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</si>
  <si>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</si>
  <si>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</si>
  <si>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</si>
  <si>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</si>
  <si>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</si>
  <si>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</si>
  <si>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</si>
  <si>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</si>
  <si>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</si>
  <si>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</si>
  <si>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</si>
  <si>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</si>
  <si>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</si>
  <si>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</si>
  <si>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</si>
  <si>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</si>
  <si>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</si>
  <si>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</si>
  <si>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</si>
  <si>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</si>
  <si>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</si>
  <si>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</si>
  <si>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</si>
  <si>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</si>
  <si>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</si>
  <si>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</si>
  <si>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</si>
  <si>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</si>
  <si>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</si>
  <si>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</si>
  <si>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</si>
  <si>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</si>
  <si>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</si>
  <si>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</si>
  <si>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</si>
  <si>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</si>
  <si>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</si>
  <si>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</si>
  <si>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</si>
  <si>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</si>
  <si>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</si>
  <si>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</si>
  <si>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</si>
  <si>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</si>
  <si>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</si>
  <si>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</si>
  <si>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</si>
  <si>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</si>
  <si>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</si>
  <si>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</si>
  <si>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</si>
  <si>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</si>
  <si>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</si>
  <si>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</si>
  <si>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</si>
  <si>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</si>
  <si>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</si>
  <si>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</si>
  <si>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</si>
  <si>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</si>
  <si>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</si>
  <si>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</si>
  <si>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</si>
  <si>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</si>
  <si>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</si>
  <si>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</si>
  <si>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</si>
  <si>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</si>
  <si>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</si>
  <si>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</si>
  <si>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</si>
  <si>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</si>
  <si>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</si>
  <si>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</si>
  <si>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</si>
  <si>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</si>
  <si>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</si>
  <si>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</si>
  <si>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</si>
  <si>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</si>
  <si>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</si>
  <si>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</si>
  <si>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</si>
  <si>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</si>
  <si>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</si>
  <si>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</si>
  <si>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</si>
  <si>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</si>
  <si>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</si>
  <si>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</si>
  <si>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</si>
  <si>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</si>
  <si>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</si>
  <si>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</si>
  <si>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</si>
  <si>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</si>
  <si>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</si>
  <si>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</si>
  <si>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</si>
  <si>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</si>
  <si>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</si>
  <si>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</si>
  <si>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</si>
  <si>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</si>
  <si>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</si>
  <si>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</si>
  <si>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</si>
  <si>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</si>
  <si>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</si>
  <si>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</si>
  <si>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</si>
  <si>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</si>
  <si>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</si>
  <si>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</si>
  <si>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</si>
  <si>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</si>
  <si>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</si>
  <si>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</si>
  <si>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</si>
  <si>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</si>
  <si>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</si>
  <si>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</si>
  <si>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</si>
  <si>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</si>
  <si>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</si>
  <si>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</si>
  <si>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</si>
  <si>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</si>
  <si>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</si>
  <si>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</si>
  <si>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</si>
  <si>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</si>
  <si>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</si>
  <si>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</si>
  <si>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</si>
  <si>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</si>
  <si>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</si>
  <si>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</si>
  <si>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</si>
  <si>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</si>
  <si>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</si>
  <si>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</si>
  <si>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</si>
  <si>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</si>
  <si>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</si>
  <si>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</si>
  <si>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</si>
  <si>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</si>
  <si>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</si>
  <si>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</si>
  <si>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</si>
  <si>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</si>
  <si>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</si>
  <si>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</si>
  <si>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</si>
  <si>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</si>
  <si>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</si>
  <si>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</si>
  <si>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</si>
  <si>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</si>
  <si>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</si>
  <si>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</si>
  <si>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</si>
  <si>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</si>
  <si>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</si>
  <si>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</si>
  <si>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</si>
  <si>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</si>
  <si>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</si>
  <si>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</si>
  <si>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</si>
  <si>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</si>
  <si>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</si>
  <si>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</si>
  <si>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</si>
  <si>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</si>
  <si>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</si>
  <si>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</si>
  <si>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</si>
  <si>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</si>
  <si>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</si>
  <si>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</si>
  <si>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</si>
  <si>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</si>
  <si>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</si>
  <si>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</si>
  <si>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</si>
  <si>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</si>
  <si>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</si>
  <si>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</si>
  <si>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</si>
  <si>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</si>
  <si>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</si>
  <si>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</si>
  <si>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</si>
  <si>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</si>
  <si>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</si>
  <si>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</si>
  <si>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</si>
  <si>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</si>
  <si>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</si>
  <si>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</si>
  <si>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</si>
  <si>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</si>
  <si>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</si>
  <si>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</si>
  <si>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</si>
  <si>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</si>
  <si>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</si>
  <si>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</si>
  <si>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</si>
  <si>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</si>
  <si>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</si>
  <si>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</si>
  <si>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</si>
  <si>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</si>
  <si>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</si>
  <si>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</si>
  <si>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</si>
  <si>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</si>
  <si>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</si>
  <si>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</si>
  <si>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</si>
  <si>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</si>
  <si>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</si>
  <si>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</si>
  <si>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</si>
  <si>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</si>
  <si>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</si>
  <si>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</si>
  <si>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</si>
  <si>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</si>
  <si>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</si>
  <si>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</si>
  <si>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</si>
  <si>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</si>
  <si>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</si>
  <si>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</si>
  <si>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</si>
  <si>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</si>
  <si>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</si>
  <si>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</si>
  <si>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</si>
  <si>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</si>
  <si>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</si>
  <si>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</si>
  <si>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</si>
  <si>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</si>
  <si>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</si>
  <si>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</si>
  <si>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</si>
  <si>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</si>
  <si>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</si>
  <si>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</si>
  <si>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</si>
  <si>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</si>
  <si>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</si>
  <si>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</si>
  <si>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</si>
  <si>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</si>
  <si>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</si>
  <si>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</si>
  <si>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</si>
  <si>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</si>
  <si>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</si>
  <si>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</si>
  <si>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</si>
  <si>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</si>
  <si>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</si>
  <si>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</si>
  <si>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</si>
  <si>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</si>
  <si>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</si>
  <si>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</si>
  <si>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</si>
  <si>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</si>
  <si>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</si>
  <si>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</si>
  <si>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</si>
  <si>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</si>
  <si>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</si>
  <si>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</si>
  <si>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</si>
  <si>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</si>
  <si>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</si>
  <si>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</si>
  <si>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</si>
  <si>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</si>
  <si>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</si>
  <si>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</si>
  <si>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</si>
  <si>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</si>
  <si>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</si>
  <si>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</si>
  <si>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</si>
  <si>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</si>
  <si>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</si>
  <si>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</si>
  <si>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</si>
  <si>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</si>
  <si>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</si>
  <si>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</si>
  <si>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</si>
  <si>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</si>
  <si>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</si>
  <si>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</si>
  <si>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</si>
  <si>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</si>
  <si>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</si>
  <si>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</si>
  <si>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</si>
  <si>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</si>
  <si>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</si>
  <si>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</si>
  <si>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</si>
  <si>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</si>
  <si>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</si>
  <si>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</si>
  <si>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</si>
  <si>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</si>
  <si>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</si>
  <si>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</si>
  <si>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</si>
  <si>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</si>
  <si>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</si>
  <si>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</si>
  <si>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</si>
  <si>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</si>
  <si>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</si>
  <si>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</si>
  <si>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</si>
  <si>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</si>
  <si>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</si>
  <si>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</si>
  <si>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</si>
  <si>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</si>
  <si>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</si>
  <si>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</si>
  <si>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</si>
  <si>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</si>
  <si>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</si>
  <si>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</si>
  <si>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</si>
  <si>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</si>
  <si>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</si>
  <si>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</si>
  <si>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</si>
  <si>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</si>
  <si>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</si>
  <si>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</si>
  <si>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</si>
  <si>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</si>
  <si>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</si>
  <si>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</si>
  <si>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</si>
  <si>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</si>
  <si>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</si>
  <si>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</si>
  <si>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</si>
  <si>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</si>
  <si>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</si>
  <si>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</si>
  <si>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</si>
  <si>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</si>
  <si>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</si>
  <si>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</si>
  <si>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</si>
  <si>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</si>
  <si>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</si>
  <si>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</si>
  <si>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</si>
  <si>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</si>
  <si>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</si>
  <si>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</si>
  <si>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</si>
  <si>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</si>
  <si>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</si>
  <si>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</si>
  <si>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</si>
  <si>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</si>
  <si>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</si>
  <si>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</si>
  <si>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</si>
  <si>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</si>
  <si>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</si>
  <si>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</si>
  <si>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</si>
  <si>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</si>
  <si>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</si>
  <si>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</si>
  <si>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</si>
  <si>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</si>
  <si>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</si>
  <si>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</si>
  <si>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</si>
  <si>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</si>
  <si>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</si>
  <si>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</si>
  <si>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</si>
  <si>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</si>
  <si>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</si>
  <si>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</si>
  <si>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</si>
  <si>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</si>
  <si>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</si>
  <si>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</si>
  <si>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</si>
  <si>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</si>
  <si>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</si>
  <si>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</si>
  <si>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</si>
  <si>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</si>
  <si>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</si>
  <si>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</si>
  <si>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</si>
  <si>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</si>
  <si>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</si>
  <si>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</si>
  <si>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</si>
  <si>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</si>
  <si>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</si>
  <si>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</si>
  <si>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</si>
  <si>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</si>
  <si>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</si>
  <si>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</si>
  <si>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</si>
  <si>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</si>
  <si>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</si>
  <si>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</si>
  <si>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</si>
  <si>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</si>
  <si>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</si>
  <si>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</si>
  <si>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</si>
  <si>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</si>
  <si>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</si>
  <si>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</si>
  <si>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</si>
  <si>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</si>
  <si>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</si>
  <si>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</si>
  <si>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</si>
  <si>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</si>
  <si>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</si>
  <si>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</si>
  <si>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</si>
  <si>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</si>
  <si>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</si>
  <si>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</si>
  <si>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</si>
  <si>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</si>
  <si>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</si>
  <si>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</si>
  <si>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</si>
  <si>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</si>
  <si>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</si>
  <si>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</si>
  <si>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</si>
  <si>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</si>
  <si>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</si>
  <si>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</si>
  <si>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</si>
  <si>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</si>
  <si>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</si>
  <si>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</si>
  <si>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</si>
  <si>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</si>
  <si>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</si>
  <si>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</si>
  <si>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</si>
  <si>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</si>
  <si>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</si>
  <si>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</si>
  <si>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</si>
  <si>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</si>
  <si>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</si>
  <si>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</si>
  <si>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</si>
  <si>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</si>
  <si>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</si>
  <si>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</si>
  <si>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</si>
  <si>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</si>
  <si>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</si>
  <si>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</si>
  <si>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</si>
  <si>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</si>
  <si>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</si>
  <si>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</si>
  <si>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</si>
  <si>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</si>
  <si>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</si>
  <si>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</si>
  <si>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</si>
  <si>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</si>
  <si>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</si>
  <si>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</si>
  <si>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</si>
  <si>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</si>
  <si>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</si>
  <si>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</si>
  <si>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</si>
  <si>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</si>
  <si>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</si>
  <si>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</si>
  <si>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</si>
  <si>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</si>
  <si>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</si>
  <si>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</si>
  <si>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</si>
  <si>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</si>
  <si>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</si>
  <si>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</si>
  <si>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</si>
  <si>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</si>
  <si>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</si>
  <si>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</si>
  <si>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</si>
  <si>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</si>
  <si>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</si>
  <si>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</si>
  <si>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</si>
  <si>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</si>
  <si>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</si>
  <si>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</si>
  <si>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</si>
  <si>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</si>
  <si>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</si>
  <si>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</si>
  <si>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</si>
  <si>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</si>
  <si>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</si>
  <si>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</si>
  <si>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</si>
  <si>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</si>
  <si>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</si>
  <si>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</si>
  <si>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</si>
  <si>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</si>
  <si>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</si>
  <si>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</si>
  <si>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</si>
  <si>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</si>
  <si>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</si>
  <si>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</si>
  <si>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</si>
  <si>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</si>
  <si>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</si>
  <si>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</si>
  <si>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</si>
  <si>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</si>
  <si>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</si>
  <si>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</si>
  <si>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</si>
  <si>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</si>
  <si>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</si>
  <si>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</si>
  <si>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</si>
  <si>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</si>
  <si>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</si>
  <si>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</si>
  <si>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</si>
  <si>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</si>
  <si>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</si>
  <si>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</si>
  <si>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</si>
  <si>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</si>
  <si>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</si>
  <si>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</si>
  <si>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</si>
  <si>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</si>
  <si>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</si>
  <si>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</si>
  <si>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</si>
  <si>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</si>
  <si>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</si>
  <si>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</si>
  <si>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</si>
  <si>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</si>
  <si>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</si>
  <si>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</si>
  <si>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</si>
  <si>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</si>
  <si>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</si>
  <si>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</si>
  <si>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</si>
  <si>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</si>
  <si>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</si>
  <si>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</si>
  <si>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</si>
  <si>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</si>
  <si>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</si>
  <si>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</si>
  <si>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</si>
  <si>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</si>
  <si>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</si>
  <si>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</si>
  <si>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</si>
  <si>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</si>
  <si>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</si>
  <si>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</si>
  <si>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</si>
  <si>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</si>
  <si>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</si>
  <si>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</si>
  <si>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</si>
  <si>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</si>
  <si>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</si>
  <si>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</si>
  <si>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</si>
  <si>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</si>
  <si>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</si>
  <si>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</si>
  <si>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</si>
  <si>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</si>
  <si>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</si>
  <si>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</si>
  <si>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</si>
  <si>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</si>
  <si>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</si>
  <si>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</si>
  <si>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</si>
  <si>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</si>
  <si>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</si>
  <si>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</si>
  <si>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</si>
  <si>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</si>
  <si>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</si>
  <si>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</si>
  <si>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</si>
  <si>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</si>
  <si>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</si>
  <si>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</si>
  <si>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</si>
  <si>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</si>
  <si>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</si>
  <si>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</si>
  <si>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</si>
  <si>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</si>
  <si>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</si>
  <si>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</si>
  <si>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</si>
  <si>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</si>
  <si>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</si>
  <si>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</si>
  <si>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</si>
  <si>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</si>
  <si>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</si>
  <si>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</si>
  <si>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</si>
  <si>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</si>
  <si>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</si>
  <si>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</si>
  <si>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</si>
  <si>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</si>
  <si>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</si>
  <si>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</si>
  <si>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</si>
  <si>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</si>
  <si>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</si>
  <si>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</si>
  <si>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</si>
  <si>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</si>
  <si>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</si>
  <si>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</si>
  <si>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</si>
  <si>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</si>
  <si>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</si>
  <si>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</si>
  <si>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</si>
  <si>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</si>
  <si>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</si>
  <si>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</si>
  <si>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</si>
  <si>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</si>
  <si>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</si>
  <si>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</si>
  <si>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</si>
  <si>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</si>
  <si>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</si>
  <si>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</si>
  <si>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</si>
  <si>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</si>
  <si>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</si>
  <si>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</si>
  <si>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</si>
  <si>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</si>
  <si>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</si>
  <si>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</si>
  <si>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</si>
  <si>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</si>
  <si>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</si>
  <si>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</si>
  <si>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</si>
  <si>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</si>
  <si>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</si>
  <si>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</si>
  <si>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</si>
  <si>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</si>
  <si>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</si>
  <si>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</si>
  <si>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</si>
  <si>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</si>
  <si>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</si>
  <si>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</si>
  <si>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</si>
  <si>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</si>
  <si>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</si>
  <si>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</si>
  <si>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</si>
  <si>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</si>
  <si>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</si>
  <si>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</si>
  <si>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</si>
  <si>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</si>
  <si>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</si>
  <si>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</si>
  <si>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</si>
  <si>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</si>
  <si>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</si>
  <si>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</si>
  <si>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</si>
  <si>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</si>
  <si>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</si>
  <si>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</si>
  <si>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</si>
  <si>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</si>
  <si>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</si>
  <si>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</si>
  <si>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</si>
  <si>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</si>
  <si>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</si>
  <si>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</si>
  <si>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</si>
  <si>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</si>
  <si>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</si>
  <si>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</si>
  <si>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</si>
  <si>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</si>
  <si>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</si>
  <si>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</si>
  <si>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</si>
  <si>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</si>
  <si>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</si>
  <si>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</si>
  <si>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</si>
  <si>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</si>
  <si>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</si>
  <si>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</si>
  <si>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</si>
  <si>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</si>
  <si>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</si>
  <si>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</si>
  <si>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</si>
  <si>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</si>
  <si>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</si>
  <si>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</si>
  <si>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</si>
  <si>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</si>
  <si>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</si>
  <si>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</si>
  <si>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</si>
  <si>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</si>
  <si>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</si>
  <si>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</si>
  <si>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</si>
  <si>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</si>
  <si>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</si>
  <si>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</si>
  <si>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</si>
  <si>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</si>
  <si>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</si>
  <si>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</si>
  <si>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</si>
  <si>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</si>
  <si>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</si>
  <si>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</si>
  <si>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</si>
  <si>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</si>
  <si>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</si>
  <si>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</si>
  <si>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</si>
  <si>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</si>
  <si>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</si>
  <si>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</si>
  <si>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</si>
  <si>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</si>
  <si>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</si>
  <si>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</si>
  <si>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</si>
  <si>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</si>
  <si>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</si>
  <si>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</si>
  <si>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</si>
  <si>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</si>
  <si>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</si>
  <si>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</si>
  <si>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</si>
  <si>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</si>
  <si>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</si>
  <si>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</si>
  <si>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</si>
  <si>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</si>
  <si>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</si>
  <si>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</si>
  <si>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</si>
  <si>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</si>
  <si>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</si>
  <si>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</si>
  <si>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</si>
  <si>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</si>
  <si>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</si>
  <si>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</si>
  <si>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</si>
  <si>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</si>
  <si>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</si>
  <si>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</si>
  <si>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</si>
  <si>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</si>
  <si>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</si>
  <si>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</si>
  <si>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</si>
  <si>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</si>
  <si>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</si>
  <si>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</si>
  <si>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</si>
  <si>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</si>
  <si>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</si>
  <si>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</si>
  <si>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</si>
  <si>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</si>
  <si>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</si>
  <si>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</si>
  <si>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</si>
  <si>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</si>
  <si>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</si>
  <si>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</si>
  <si>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</si>
  <si>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</si>
  <si>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</si>
  <si>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</si>
  <si>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</si>
  <si>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</si>
  <si>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</si>
  <si>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</si>
  <si>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</si>
  <si>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</si>
  <si>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</si>
  <si>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</si>
  <si>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</si>
  <si>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</si>
  <si>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</si>
  <si>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</si>
  <si>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</si>
  <si>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</si>
  <si>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</si>
  <si>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</si>
  <si>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</si>
  <si>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</si>
  <si>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</si>
  <si>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</si>
  <si>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</si>
  <si>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</si>
  <si>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</si>
  <si>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</si>
  <si>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</si>
  <si>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</si>
  <si>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</si>
  <si>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</si>
  <si>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</si>
  <si>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</si>
  <si>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</si>
  <si>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</si>
  <si>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</si>
  <si>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</si>
  <si>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</si>
  <si>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</si>
  <si>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</si>
  <si>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</si>
  <si>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</si>
  <si>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</si>
  <si>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</si>
  <si>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</si>
  <si>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</si>
  <si>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</si>
  <si>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</si>
  <si>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</si>
  <si>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</si>
  <si>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</si>
  <si>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</si>
  <si>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</si>
  <si>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</si>
  <si>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</si>
  <si>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</si>
  <si>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</si>
  <si>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</si>
  <si>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</si>
  <si>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</si>
  <si>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</si>
  <si>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</si>
  <si>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</si>
  <si>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</si>
  <si>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</si>
  <si>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</si>
  <si>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</si>
  <si>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</si>
  <si>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</si>
  <si>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</si>
  <si>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</si>
  <si>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</si>
  <si>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</si>
  <si>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</si>
  <si>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</si>
  <si>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</si>
  <si>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</si>
  <si>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</si>
  <si>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</si>
  <si>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</si>
  <si>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</si>
  <si>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</si>
  <si>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</si>
  <si>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</si>
  <si>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</si>
  <si>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</si>
  <si>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</si>
  <si>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</si>
  <si>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</si>
  <si>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</si>
  <si>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</si>
  <si>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</si>
  <si>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</si>
  <si>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</si>
  <si>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</si>
  <si>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</si>
  <si>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</si>
  <si>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</si>
  <si>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</si>
  <si>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</si>
  <si>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</si>
  <si>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</si>
  <si>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</si>
  <si>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</si>
  <si>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</si>
  <si>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</si>
  <si>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</si>
  <si>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</si>
  <si>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</si>
  <si>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</si>
  <si>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</si>
  <si>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</si>
  <si>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</si>
  <si>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</si>
  <si>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</si>
  <si>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</si>
  <si>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</si>
  <si>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</si>
  <si>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</si>
  <si>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</si>
  <si>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</si>
  <si>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</si>
  <si>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</si>
  <si>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</si>
  <si>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</si>
  <si>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</si>
  <si>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</si>
  <si>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</si>
  <si>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</si>
  <si>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</si>
  <si>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</si>
  <si>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</si>
  <si>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</si>
  <si>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</si>
  <si>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</si>
  <si>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</si>
  <si>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</si>
  <si>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</si>
  <si>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</si>
  <si>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</si>
  <si>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</si>
  <si>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</si>
  <si>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</si>
  <si>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</si>
  <si>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</si>
  <si>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</si>
  <si>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</si>
  <si>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</si>
  <si>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</si>
  <si>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</si>
  <si>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</si>
  <si>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</si>
  <si>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</si>
  <si>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</si>
  <si>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</si>
  <si>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</si>
  <si>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</si>
  <si>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</si>
  <si>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</si>
  <si>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</si>
  <si>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</si>
  <si>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</si>
  <si>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</si>
  <si>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</si>
  <si>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</si>
  <si>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</si>
  <si>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</si>
  <si>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</si>
  <si>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</si>
  <si>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</si>
  <si>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</si>
  <si>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</si>
  <si>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</si>
  <si>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</si>
  <si>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</si>
  <si>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</si>
  <si>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</si>
  <si>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</si>
  <si>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</si>
  <si>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</si>
  <si>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</si>
  <si>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</si>
  <si>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</si>
  <si>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</si>
  <si>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</si>
  <si>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</si>
  <si>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</si>
  <si>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</si>
  <si>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</si>
  <si>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</si>
  <si>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</si>
  <si>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</si>
  <si>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</si>
  <si>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</si>
  <si>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</si>
  <si>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</si>
  <si>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</si>
  <si>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</si>
  <si>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</si>
  <si>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</si>
  <si>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</si>
  <si>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</si>
  <si>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</si>
  <si>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</si>
  <si>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</si>
  <si>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</si>
  <si>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</si>
  <si>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</si>
  <si>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</si>
  <si>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</si>
  <si>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</si>
  <si>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</si>
  <si>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</si>
  <si>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</si>
  <si>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</si>
  <si>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</si>
  <si>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</si>
  <si>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</si>
  <si>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</si>
  <si>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</si>
  <si>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</si>
  <si>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</si>
  <si>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</si>
  <si>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</si>
  <si>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</si>
  <si>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</si>
  <si>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</si>
  <si>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</si>
  <si>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</si>
  <si>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</si>
  <si>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</si>
  <si>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</si>
  <si>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</si>
  <si>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</si>
  <si>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</si>
  <si>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</si>
  <si>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</si>
  <si>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</si>
  <si>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</si>
  <si>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</si>
  <si>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</si>
  <si>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</si>
  <si>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</si>
  <si>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</si>
  <si>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</si>
  <si>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</si>
  <si>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</si>
  <si>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</si>
  <si>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</si>
  <si>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</si>
  <si>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</si>
  <si>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</si>
  <si>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</si>
  <si>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</si>
  <si>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</si>
  <si>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</si>
  <si>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</si>
  <si>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</si>
  <si>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</si>
  <si>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</si>
  <si>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</si>
  <si>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</si>
  <si>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</si>
  <si>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</si>
  <si>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</si>
  <si>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</si>
  <si>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</si>
  <si>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</si>
  <si>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</si>
  <si>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</si>
  <si>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</si>
  <si>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</si>
  <si>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</si>
  <si>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</si>
  <si>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</si>
  <si>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</si>
  <si>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</si>
  <si>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</si>
  <si>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</si>
  <si>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</si>
  <si>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</si>
  <si>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</si>
  <si>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</si>
  <si>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</si>
  <si>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</si>
  <si>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</si>
  <si>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</si>
  <si>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</si>
  <si>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</si>
  <si>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</si>
  <si>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</si>
  <si>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</si>
  <si>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</si>
  <si>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</si>
  <si>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</si>
  <si>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</si>
  <si>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</si>
  <si>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</si>
  <si>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</si>
  <si>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</si>
  <si>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</si>
  <si>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</si>
  <si>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</si>
  <si>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</si>
  <si>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</si>
  <si>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</si>
  <si>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</si>
  <si>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</si>
  <si>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</si>
  <si>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</si>
  <si>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</si>
  <si>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</si>
  <si>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</si>
  <si>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</si>
  <si>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</si>
  <si>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</si>
  <si>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</si>
  <si>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</si>
  <si>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</si>
  <si>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</si>
  <si>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</si>
  <si>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</si>
  <si>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</si>
  <si>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</si>
  <si>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</si>
  <si>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</si>
  <si>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</si>
  <si>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</si>
  <si>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</si>
  <si>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</si>
  <si>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</si>
  <si>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</si>
  <si>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</si>
  <si>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</si>
  <si>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</si>
  <si>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</si>
  <si>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</si>
  <si>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</si>
  <si>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</si>
  <si>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</si>
  <si>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</si>
  <si>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</si>
  <si>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</si>
  <si>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</si>
  <si>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</si>
  <si>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</si>
  <si>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</si>
  <si>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</si>
  <si>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</si>
  <si>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</si>
  <si>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</si>
  <si>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</si>
  <si>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</si>
  <si>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</si>
  <si>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</si>
  <si>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</si>
  <si>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</si>
  <si>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</si>
  <si>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</si>
  <si>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</si>
  <si>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</si>
  <si>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</si>
  <si>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</si>
  <si>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</si>
  <si>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</si>
  <si>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</si>
  <si>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</si>
  <si>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</si>
  <si>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</si>
  <si>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</si>
  <si>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</si>
  <si>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</si>
  <si>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</si>
  <si>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</si>
  <si>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</si>
  <si>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</si>
  <si>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</si>
  <si>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</si>
  <si>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</si>
  <si>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</si>
  <si>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</si>
  <si>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</si>
  <si>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</si>
  <si>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</si>
  <si>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</si>
  <si>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</si>
  <si>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</si>
  <si>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</si>
  <si>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</si>
  <si>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</si>
  <si>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</si>
  <si>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</si>
  <si>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</si>
  <si>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</si>
  <si>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</si>
  <si>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</si>
  <si>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</si>
  <si>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</si>
  <si>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</si>
  <si>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</si>
  <si>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</si>
  <si>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</si>
  <si>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</si>
  <si>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</si>
  <si>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</si>
  <si>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</si>
  <si>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</si>
  <si>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</si>
  <si>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</si>
  <si>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</si>
  <si>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</si>
  <si>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</si>
  <si>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</si>
  <si>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</si>
  <si>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</si>
  <si>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</si>
  <si>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</si>
  <si>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</si>
  <si>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</si>
  <si>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</si>
  <si>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</si>
  <si>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</si>
  <si>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</si>
  <si>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</si>
  <si>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</si>
  <si>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</si>
  <si>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</si>
  <si>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</si>
  <si>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</si>
  <si>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</si>
  <si>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</si>
  <si>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</si>
  <si>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</si>
  <si>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</si>
  <si>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</si>
  <si>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</si>
  <si>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</si>
  <si>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</si>
  <si>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</si>
  <si>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</si>
  <si>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</si>
  <si>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</si>
  <si>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</si>
  <si>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</si>
  <si>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</si>
  <si>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</si>
  <si>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</si>
  <si>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</si>
  <si>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</si>
  <si>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</si>
  <si>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</si>
  <si>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</si>
  <si>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</si>
  <si>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</si>
  <si>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</si>
  <si>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</si>
  <si>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</si>
  <si>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</si>
  <si>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</si>
  <si>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</si>
  <si>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</si>
  <si>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</si>
  <si>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</si>
  <si>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</si>
  <si>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</si>
  <si>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</si>
  <si>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</si>
  <si>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</si>
  <si>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</si>
  <si>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</si>
  <si>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</si>
  <si>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</si>
  <si>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</si>
  <si>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</si>
  <si>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</si>
  <si>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</si>
  <si>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</si>
  <si>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</si>
  <si>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</si>
  <si>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</si>
  <si>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</si>
  <si>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</si>
  <si>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</si>
  <si>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</si>
  <si>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</si>
  <si>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</si>
  <si>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</si>
  <si>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</si>
  <si>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</si>
  <si>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</si>
  <si>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</si>
  <si>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</si>
  <si>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</si>
  <si>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</si>
  <si>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</si>
  <si>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</si>
  <si>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</si>
  <si>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</si>
  <si>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</si>
  <si>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</si>
  <si>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</si>
  <si>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</si>
  <si>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</si>
  <si>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</si>
  <si>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</si>
  <si>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</si>
  <si>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</si>
  <si>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</si>
  <si>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</si>
  <si>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</si>
  <si>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</si>
  <si>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</si>
  <si>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</si>
  <si>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</si>
  <si>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</si>
  <si>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</si>
  <si>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</si>
  <si>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</si>
  <si>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</si>
  <si>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</si>
  <si>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</si>
  <si>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</si>
  <si>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</si>
  <si>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</si>
  <si>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</si>
  <si>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</si>
  <si>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</si>
  <si>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</si>
  <si>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</si>
  <si>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</si>
  <si>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</si>
  <si>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</si>
  <si>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</si>
  <si>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</si>
  <si>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</si>
  <si>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</si>
  <si>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</si>
  <si>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</si>
  <si>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</si>
  <si>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</si>
  <si>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</si>
  <si>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</si>
  <si>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</si>
  <si>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</si>
  <si>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</si>
  <si>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</si>
  <si>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</si>
  <si>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</si>
  <si>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</si>
  <si>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</si>
  <si>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</si>
  <si>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</si>
  <si>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</si>
  <si>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</si>
  <si>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</si>
  <si>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</si>
  <si>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</si>
  <si>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</si>
  <si>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</si>
  <si>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</si>
  <si>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</si>
  <si>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</si>
  <si>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</si>
  <si>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</si>
  <si>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</si>
  <si>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</si>
  <si>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</si>
  <si>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</si>
  <si>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</si>
  <si>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</si>
  <si>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</si>
  <si>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</si>
  <si>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</si>
  <si>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</si>
  <si>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</si>
  <si>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</si>
  <si>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</si>
  <si>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</si>
  <si>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</si>
  <si>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</si>
  <si>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</si>
  <si>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</si>
  <si>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</si>
  <si>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</si>
  <si>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</si>
  <si>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</si>
  <si>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</si>
  <si>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</si>
  <si>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</si>
  <si>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</si>
  <si>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</si>
  <si>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</si>
  <si>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</si>
  <si>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</si>
  <si>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</si>
  <si>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</si>
  <si>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</si>
  <si>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</si>
  <si>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</si>
  <si>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</si>
  <si>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</si>
  <si>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</si>
  <si>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</si>
  <si>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</si>
  <si>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</si>
  <si>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</si>
  <si>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</si>
  <si>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</si>
  <si>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</si>
  <si>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</si>
  <si>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</si>
  <si>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</si>
  <si>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</si>
  <si>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</si>
  <si>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</si>
  <si>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</si>
  <si>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</si>
  <si>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</si>
  <si>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</si>
  <si>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</si>
  <si>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</si>
  <si>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</si>
  <si>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</si>
  <si>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</si>
  <si>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</si>
  <si>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</si>
  <si>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</si>
  <si>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</si>
  <si>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</si>
  <si>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</si>
  <si>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</si>
  <si>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</si>
  <si>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</si>
  <si>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</si>
  <si>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</si>
  <si>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</si>
  <si>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</si>
  <si>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</si>
  <si>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</si>
  <si>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</si>
  <si>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</si>
  <si>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</si>
  <si>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</si>
  <si>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</si>
  <si>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</si>
  <si>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</si>
  <si>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</si>
  <si>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</si>
  <si>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</si>
  <si>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</si>
  <si>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</si>
  <si>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</si>
  <si>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</si>
  <si>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</si>
  <si>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</si>
  <si>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</si>
  <si>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</si>
  <si>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</si>
  <si>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</si>
  <si>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</si>
  <si>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</si>
  <si>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</si>
  <si>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</si>
  <si>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</si>
  <si>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</si>
  <si>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</si>
  <si>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</si>
  <si>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</si>
  <si>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</si>
  <si>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</si>
  <si>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</si>
  <si>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</si>
  <si>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</si>
  <si>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</si>
  <si>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</si>
  <si>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</si>
  <si>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</si>
  <si>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</si>
  <si>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</si>
  <si>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</si>
  <si>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</si>
  <si>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</si>
  <si>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</si>
  <si>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</si>
  <si>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</si>
  <si>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</si>
  <si>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</si>
  <si>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</si>
  <si>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</si>
  <si>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</si>
  <si>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</si>
  <si>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</si>
  <si>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</si>
  <si>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</si>
  <si>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</si>
  <si>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</si>
  <si>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</si>
  <si>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</si>
  <si>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</si>
  <si>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</si>
  <si>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</si>
  <si>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</si>
  <si>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</si>
  <si>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</si>
  <si>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</si>
  <si>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</si>
  <si>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</si>
  <si>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</si>
  <si>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</si>
  <si>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</si>
  <si>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</si>
  <si>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</si>
  <si>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</si>
  <si>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</si>
  <si>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</si>
  <si>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</si>
  <si>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</si>
  <si>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</si>
  <si>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</si>
  <si>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</si>
  <si>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</si>
  <si>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</si>
  <si>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</si>
  <si>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</si>
  <si>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</si>
  <si>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</si>
  <si>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</si>
  <si>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</si>
  <si>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</si>
  <si>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</si>
  <si>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</si>
  <si>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</si>
  <si>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</si>
  <si>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</si>
  <si>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</si>
  <si>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</si>
  <si>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</si>
  <si>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</si>
  <si>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</si>
  <si>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</si>
  <si>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</si>
  <si>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</si>
  <si>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</si>
  <si>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</si>
  <si>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</si>
  <si>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</si>
  <si>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</si>
  <si>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</si>
  <si>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</si>
  <si>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</si>
  <si>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</si>
  <si>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</si>
  <si>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</si>
  <si>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</si>
  <si>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</si>
  <si>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</si>
  <si>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</si>
  <si>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</si>
  <si>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</si>
  <si>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</si>
  <si>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</si>
  <si>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</si>
  <si>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</si>
  <si>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</si>
  <si>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</si>
  <si>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</si>
  <si>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</si>
  <si>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</si>
  <si>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</si>
  <si>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</si>
  <si>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</si>
  <si>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</si>
  <si>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</si>
  <si>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</si>
  <si>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</si>
  <si>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</si>
  <si>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</si>
  <si>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</si>
  <si>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</si>
  <si>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</si>
  <si>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</si>
  <si>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</si>
  <si>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</si>
  <si>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</si>
  <si>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</si>
  <si>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</si>
  <si>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</si>
  <si>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</si>
  <si>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</si>
  <si>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</si>
  <si>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</si>
  <si>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</si>
  <si>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</si>
  <si>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</si>
  <si>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</si>
  <si>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</si>
  <si>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</si>
  <si>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</si>
  <si>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</si>
  <si>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</si>
  <si>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</si>
  <si>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</si>
  <si>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</si>
  <si>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</si>
  <si>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</si>
  <si>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</si>
  <si>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</si>
  <si>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</si>
  <si>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</si>
  <si>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</si>
  <si>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</si>
  <si>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</si>
  <si>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</si>
  <si>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</si>
  <si>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</si>
  <si>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</si>
  <si>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</si>
  <si>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</si>
  <si>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</si>
  <si>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</si>
  <si>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</si>
  <si>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</si>
  <si>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</si>
  <si>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</si>
  <si>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</si>
  <si>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</si>
  <si>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</si>
  <si>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</si>
  <si>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</si>
  <si>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</si>
  <si>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</si>
  <si>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</si>
  <si>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</si>
  <si>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</si>
  <si>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</si>
  <si>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</si>
  <si>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</si>
  <si>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</si>
  <si>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</si>
  <si>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</si>
  <si>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</si>
  <si>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</si>
  <si>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</si>
  <si>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</si>
  <si>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</si>
  <si>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</si>
  <si>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</si>
  <si>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</si>
  <si>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</si>
  <si>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</si>
  <si>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</si>
  <si>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</si>
  <si>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</si>
  <si>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</si>
  <si>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</si>
  <si>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</si>
  <si>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</si>
  <si>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</si>
  <si>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</si>
  <si>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</si>
  <si>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</si>
  <si>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</si>
  <si>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</si>
  <si>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</si>
  <si>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</si>
  <si>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</si>
  <si>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</si>
  <si>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</si>
  <si>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</si>
  <si>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</si>
  <si>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</si>
  <si>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</si>
  <si>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</si>
  <si>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</si>
  <si>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</si>
  <si>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</si>
  <si>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</si>
  <si>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</si>
  <si>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</si>
  <si>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</si>
  <si>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</si>
  <si>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</si>
  <si>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</si>
  <si>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</si>
  <si>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</si>
  <si>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</si>
  <si>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</si>
  <si>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</si>
  <si>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</si>
  <si>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</si>
  <si>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</si>
  <si>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</si>
  <si>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</si>
  <si>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</si>
  <si>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</si>
  <si>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</si>
  <si>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</si>
  <si>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</si>
  <si>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</si>
  <si>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</si>
  <si>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</si>
  <si>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</si>
  <si>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</si>
  <si>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</si>
  <si>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</si>
  <si>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</si>
  <si>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</si>
  <si>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</si>
  <si>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</si>
  <si>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</si>
  <si>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</si>
  <si>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</si>
  <si>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</si>
  <si>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</si>
  <si>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</si>
  <si>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</si>
  <si>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</si>
  <si>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</si>
  <si>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</si>
  <si>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</si>
  <si>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</si>
  <si>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</si>
  <si>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</si>
  <si>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</si>
  <si>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</si>
  <si>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</si>
  <si>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</si>
  <si>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</si>
  <si>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</si>
  <si>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</si>
  <si>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</si>
  <si>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</si>
  <si>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</si>
  <si>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</si>
  <si>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</si>
  <si>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</si>
  <si>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</si>
  <si>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</si>
  <si>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</si>
  <si>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</si>
  <si>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</si>
  <si>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</si>
  <si>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</si>
  <si>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</si>
  <si>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</si>
  <si>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</si>
  <si>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</si>
  <si>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</si>
  <si>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</si>
  <si>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</si>
  <si>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</si>
  <si>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</si>
  <si>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</si>
  <si>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</si>
  <si>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</si>
  <si>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</si>
  <si>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</si>
  <si>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</si>
  <si>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</si>
  <si>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</si>
  <si>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</si>
  <si>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</si>
  <si>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</si>
  <si>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</si>
  <si>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</si>
  <si>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</si>
  <si>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</si>
  <si>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</si>
  <si>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</si>
  <si>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</si>
  <si>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</si>
  <si>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</si>
  <si>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</si>
  <si>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</si>
  <si>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</si>
  <si>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</si>
  <si>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</si>
  <si>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</si>
  <si>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</si>
  <si>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</si>
  <si>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</si>
  <si>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</si>
  <si>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</si>
  <si>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</si>
  <si>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</si>
  <si>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</si>
  <si>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</si>
  <si>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</si>
  <si>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</si>
  <si>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</si>
  <si>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</si>
  <si>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</si>
  <si>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</si>
  <si>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</si>
  <si>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</si>
  <si>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</si>
  <si>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</si>
  <si>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</si>
  <si>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</si>
  <si>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</si>
  <si>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</si>
  <si>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</si>
  <si>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</si>
  <si>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</si>
  <si>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</si>
  <si>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</si>
  <si>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</si>
  <si>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</si>
  <si>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</si>
  <si>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</si>
  <si>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</si>
  <si>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</si>
  <si>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</si>
  <si>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</si>
  <si>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</si>
  <si>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</si>
  <si>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</si>
  <si>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</si>
  <si>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</si>
  <si>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</si>
  <si>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</si>
  <si>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</si>
  <si>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</si>
  <si>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</si>
  <si>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</si>
  <si>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</si>
  <si>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</si>
  <si>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</si>
  <si>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</si>
  <si>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</si>
  <si>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</si>
  <si>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</si>
  <si>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</si>
  <si>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</si>
  <si>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</si>
  <si>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</si>
  <si>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</si>
  <si>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</si>
  <si>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</si>
  <si>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</si>
  <si>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</si>
  <si>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</si>
  <si>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</si>
  <si>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</si>
  <si>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</si>
  <si>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</si>
  <si>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</si>
  <si>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</si>
  <si>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</si>
  <si>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</si>
  <si>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</si>
  <si>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</si>
  <si>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</si>
  <si>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</si>
  <si>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</si>
  <si>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</si>
  <si>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</si>
  <si>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</si>
  <si>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</si>
  <si>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</si>
  <si>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</si>
  <si>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</si>
  <si>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</si>
  <si>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</si>
  <si>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</si>
  <si>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</si>
  <si>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</si>
  <si>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</si>
  <si>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</si>
  <si>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</si>
  <si>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</si>
  <si>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</si>
  <si>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</si>
  <si>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</si>
  <si>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</si>
  <si>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</si>
  <si>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</si>
  <si>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</si>
  <si>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</si>
  <si>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</si>
  <si>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</si>
  <si>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</si>
  <si>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</si>
  <si>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</si>
  <si>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</si>
  <si>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</si>
  <si>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</si>
  <si>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</si>
  <si>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</si>
  <si>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</si>
  <si>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</si>
  <si>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</si>
  <si>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</si>
  <si>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</si>
  <si>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</si>
  <si>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</si>
  <si>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</si>
  <si>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</si>
  <si>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</si>
  <si>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</si>
  <si>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</si>
  <si>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</si>
  <si>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</si>
  <si>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</si>
  <si>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</si>
  <si>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</si>
  <si>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</si>
  <si>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</si>
  <si>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</si>
  <si>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</si>
  <si>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</si>
  <si>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</si>
  <si>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</si>
  <si>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</si>
  <si>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</si>
  <si>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</si>
  <si>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</si>
  <si>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</si>
  <si>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</si>
  <si>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</si>
  <si>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</si>
  <si>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</si>
  <si>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</si>
  <si>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</si>
  <si>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</si>
  <si>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</si>
  <si>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</si>
  <si>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</si>
  <si>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</si>
  <si>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</si>
  <si>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</si>
  <si>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</si>
  <si>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</si>
  <si>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</si>
  <si>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</si>
  <si>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</si>
  <si>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</si>
  <si>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</si>
  <si>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</si>
  <si>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</si>
  <si>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</si>
  <si>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</si>
  <si>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</si>
  <si>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</si>
  <si>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</si>
  <si>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</si>
  <si>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</si>
  <si>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</si>
  <si>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</si>
  <si>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</si>
  <si>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</si>
  <si>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</si>
  <si>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</si>
  <si>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</si>
  <si>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</si>
  <si>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</si>
  <si>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</si>
  <si>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</si>
  <si>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</si>
  <si>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</si>
  <si>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</si>
  <si>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</si>
  <si>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</si>
  <si>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</si>
  <si>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</si>
  <si>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</si>
  <si>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</si>
  <si>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</si>
  <si>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</si>
  <si>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</si>
  <si>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</si>
  <si>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</si>
  <si>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</si>
  <si>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</si>
  <si>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</si>
  <si>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</si>
  <si>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</si>
  <si>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</si>
  <si>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</si>
  <si>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</si>
  <si>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</si>
  <si>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</si>
  <si>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</si>
  <si>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</si>
  <si>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</si>
  <si>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</si>
  <si>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</si>
  <si>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</si>
  <si>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</si>
  <si>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</si>
  <si>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</si>
  <si>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</si>
  <si>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</si>
  <si>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</si>
  <si>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</si>
  <si>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</si>
  <si>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</si>
  <si>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</si>
  <si>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</si>
  <si>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</si>
  <si>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</si>
  <si>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</si>
  <si>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</si>
  <si>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</si>
  <si>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</si>
  <si>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</si>
  <si>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</si>
  <si>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</si>
  <si>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</si>
  <si>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</si>
  <si>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</si>
  <si>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</si>
  <si>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</si>
  <si>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</si>
  <si>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</si>
  <si>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</si>
  <si>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</si>
  <si>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</si>
  <si>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</si>
  <si>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</si>
  <si>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</si>
  <si>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</si>
  <si>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</si>
  <si>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</si>
  <si>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</si>
  <si>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</si>
  <si>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</si>
  <si>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</si>
  <si>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</si>
  <si>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</si>
  <si>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</si>
  <si>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</si>
  <si>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</si>
  <si>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</si>
  <si>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</si>
  <si>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</si>
  <si>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</si>
  <si>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</si>
  <si>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</si>
  <si>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</si>
  <si>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</si>
  <si>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</si>
  <si>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</si>
  <si>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</si>
  <si>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</si>
  <si>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</si>
  <si>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</si>
  <si>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</si>
  <si>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</si>
  <si>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</si>
  <si>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</si>
  <si>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</si>
  <si>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</si>
  <si>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</si>
  <si>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</si>
  <si>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</si>
  <si>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</si>
  <si>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</si>
  <si>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</si>
  <si>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</si>
  <si>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</si>
  <si>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</si>
  <si>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</si>
  <si>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</si>
  <si>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</si>
  <si>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</si>
  <si>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</si>
  <si>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</si>
  <si>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</si>
  <si>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</si>
  <si>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</si>
  <si>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</si>
  <si>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</si>
  <si>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</si>
  <si>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</si>
  <si>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</si>
  <si>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</si>
  <si>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</si>
  <si>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</si>
  <si>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</si>
  <si>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</si>
  <si>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</si>
  <si>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</si>
  <si>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</si>
  <si>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</si>
  <si>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</si>
  <si>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</si>
  <si>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</si>
  <si>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</si>
  <si>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</si>
  <si>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</si>
  <si>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</si>
  <si>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</si>
  <si>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</si>
  <si>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</si>
  <si>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</si>
  <si>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</si>
  <si>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</si>
  <si>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</si>
  <si>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</si>
  <si>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</si>
  <si>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</si>
  <si>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</si>
  <si>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</si>
  <si>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</si>
  <si>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</si>
  <si>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</si>
  <si>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</si>
  <si>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</si>
  <si>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</si>
  <si>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</si>
  <si>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</si>
  <si>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</si>
  <si>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</si>
  <si>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</si>
  <si>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</si>
  <si>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</si>
  <si>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</si>
  <si>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</si>
  <si>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</si>
  <si>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</si>
  <si>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</si>
  <si>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</si>
  <si>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</si>
  <si>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</si>
  <si>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</si>
  <si>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</si>
  <si>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</si>
  <si>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</si>
  <si>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</si>
  <si>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</si>
  <si>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</si>
  <si>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</si>
  <si>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</si>
  <si>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</si>
  <si>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</si>
  <si>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</si>
  <si>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</si>
  <si>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</si>
  <si>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</si>
  <si>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</si>
  <si>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</si>
  <si>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</si>
  <si>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</si>
  <si>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</si>
  <si>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</si>
  <si>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</si>
  <si>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</si>
  <si>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</si>
  <si>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</si>
  <si>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</si>
  <si>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</si>
  <si>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</si>
  <si>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</si>
  <si>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</si>
  <si>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</si>
  <si>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</si>
  <si>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</si>
  <si>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</si>
  <si>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</si>
  <si>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</si>
  <si>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</si>
  <si>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</si>
  <si>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</si>
  <si>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</si>
  <si>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</si>
  <si>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</si>
  <si>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</si>
  <si>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</si>
  <si>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</si>
  <si>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</si>
  <si>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</si>
  <si>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</si>
  <si>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</si>
  <si>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</si>
  <si>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</si>
  <si>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</si>
  <si>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</si>
  <si>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</si>
  <si>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</si>
  <si>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</si>
  <si>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</si>
  <si>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</si>
  <si>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</si>
  <si>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</si>
  <si>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</si>
  <si>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</si>
  <si>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</si>
  <si>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</si>
  <si>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</si>
  <si>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</si>
  <si>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</si>
  <si>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</si>
  <si>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</si>
  <si>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</si>
  <si>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</si>
  <si>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</si>
  <si>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</si>
  <si>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</si>
  <si>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</si>
  <si>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</si>
  <si>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</si>
  <si>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</si>
  <si>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</si>
  <si>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</si>
  <si>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</si>
  <si>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</si>
  <si>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</si>
  <si>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</si>
  <si>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</si>
  <si>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</si>
  <si>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</si>
  <si>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</si>
  <si>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</si>
  <si>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</si>
  <si>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</si>
  <si>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</si>
  <si>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</si>
  <si>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</si>
  <si>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</si>
  <si>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</si>
  <si>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</si>
  <si>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</si>
  <si>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</si>
  <si>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</si>
  <si>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</si>
  <si>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</si>
  <si>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</si>
  <si>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</si>
  <si>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</si>
  <si>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</si>
  <si>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</si>
  <si>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</si>
  <si>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</si>
  <si>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</si>
  <si>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</si>
  <si>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</si>
  <si>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</si>
  <si>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</si>
  <si>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</si>
  <si>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</si>
  <si>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</si>
  <si>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</si>
  <si>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</si>
  <si>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</si>
  <si>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</si>
  <si>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</si>
  <si>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</si>
  <si>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</si>
  <si>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</si>
  <si>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</si>
  <si>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</si>
  <si>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</si>
  <si>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</si>
  <si>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</si>
  <si>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</si>
  <si>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</si>
  <si>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</si>
  <si>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</si>
  <si>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</si>
  <si>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</si>
  <si>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</si>
  <si>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</si>
  <si>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</si>
  <si>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</si>
  <si>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</si>
  <si>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</si>
  <si>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</si>
  <si>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</si>
  <si>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</si>
  <si>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</si>
  <si>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</si>
  <si>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</si>
  <si>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</si>
  <si>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</si>
  <si>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</si>
  <si>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</si>
  <si>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</si>
  <si>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</si>
  <si>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</si>
  <si>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</si>
  <si>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</si>
  <si>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</si>
  <si>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</si>
  <si>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</si>
  <si>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</si>
  <si>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</si>
  <si>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</si>
  <si>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</si>
  <si>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</si>
  <si>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</si>
  <si>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</si>
  <si>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</si>
  <si>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</si>
  <si>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</si>
  <si>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</si>
  <si>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</si>
  <si>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</si>
  <si>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</si>
  <si>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</si>
  <si>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</si>
  <si>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</si>
  <si>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</si>
  <si>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</si>
  <si>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</si>
  <si>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</si>
  <si>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</si>
  <si>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</si>
  <si>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</si>
  <si>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</si>
  <si>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</si>
  <si>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</si>
  <si>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</si>
  <si>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</si>
  <si>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</si>
  <si>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</si>
  <si>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</si>
  <si>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</si>
  <si>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</si>
  <si>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</si>
  <si>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</si>
  <si>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</si>
  <si>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</si>
  <si>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</si>
  <si>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</si>
  <si>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</si>
  <si>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</si>
  <si>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</si>
  <si>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</si>
  <si>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</si>
  <si>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</si>
  <si>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</si>
  <si>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</si>
  <si>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</si>
  <si>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</si>
  <si>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</si>
  <si>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</si>
  <si>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</si>
  <si>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</si>
  <si>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</si>
  <si>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</si>
  <si>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</si>
  <si>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</si>
  <si>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</si>
  <si>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</si>
  <si>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</si>
  <si>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</si>
  <si>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</si>
  <si>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</si>
  <si>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</si>
  <si>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</si>
  <si>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</si>
  <si>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</si>
  <si>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</si>
  <si>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</si>
  <si>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</si>
  <si>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</si>
  <si>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</si>
  <si>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</si>
  <si>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</si>
  <si>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</si>
  <si>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</si>
  <si>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</si>
  <si>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</si>
  <si>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</si>
  <si>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</si>
  <si>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</si>
  <si>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</si>
  <si>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</si>
  <si>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</si>
  <si>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</si>
  <si>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</si>
  <si>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</si>
  <si>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</si>
  <si>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</si>
  <si>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</si>
  <si>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</si>
  <si>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</si>
  <si>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</si>
  <si>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</si>
  <si>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</si>
  <si>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</si>
  <si>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</si>
  <si>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</si>
  <si>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</si>
  <si>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</si>
  <si>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</si>
  <si>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</si>
  <si>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</si>
  <si>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</si>
  <si>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</si>
  <si>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</si>
  <si>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</si>
  <si>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</si>
  <si>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</si>
  <si>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</si>
  <si>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</si>
  <si>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</si>
  <si>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</si>
  <si>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</si>
  <si>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</si>
  <si>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</si>
  <si>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</si>
  <si>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</si>
  <si>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</si>
  <si>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</si>
  <si>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</si>
  <si>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</si>
  <si>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</si>
  <si>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</si>
  <si>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</si>
  <si>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</si>
  <si>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</si>
  <si>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</si>
  <si>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</si>
  <si>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</si>
  <si>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</si>
  <si>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</si>
  <si>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</si>
  <si>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</si>
  <si>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</si>
  <si>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</si>
  <si>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</si>
  <si>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</si>
  <si>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</si>
  <si>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</si>
  <si>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</si>
  <si>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</si>
  <si>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</si>
  <si>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</si>
  <si>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</si>
  <si>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</si>
  <si>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</si>
  <si>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</si>
  <si>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</si>
  <si>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</si>
  <si>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</si>
  <si>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</si>
  <si>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</si>
  <si>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</si>
  <si>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</si>
  <si>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</si>
  <si>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</si>
  <si>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</si>
  <si>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</si>
  <si>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</si>
  <si>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</si>
  <si>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</si>
  <si>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</si>
  <si>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</si>
  <si>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</si>
  <si>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</si>
  <si>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</si>
  <si>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</si>
  <si>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</si>
  <si>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</si>
  <si>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</si>
  <si>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</si>
  <si>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</si>
  <si>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</si>
  <si>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</si>
  <si>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</si>
  <si>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</si>
  <si>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</si>
  <si>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</si>
  <si>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</si>
  <si>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</si>
  <si>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</si>
  <si>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</si>
  <si>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</si>
  <si>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</si>
  <si>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</si>
  <si>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</si>
  <si>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</si>
  <si>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</si>
  <si>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</si>
  <si>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</si>
  <si>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</si>
  <si>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</si>
  <si>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</si>
  <si>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</si>
  <si>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</si>
  <si>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</si>
  <si>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</si>
  <si>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</si>
  <si>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</si>
  <si>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</si>
  <si>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</si>
  <si>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</si>
  <si>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</si>
  <si>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</si>
  <si>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</si>
  <si>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</si>
  <si>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</si>
  <si>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</si>
  <si>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</si>
  <si>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</si>
  <si>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</si>
  <si>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</si>
  <si>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</si>
  <si>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</si>
  <si>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</si>
  <si>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</si>
  <si>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</si>
  <si>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</si>
  <si>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</si>
  <si>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</si>
  <si>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</si>
  <si>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</si>
  <si>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</si>
  <si>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</si>
  <si>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</si>
  <si>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</si>
  <si>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</si>
  <si>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</si>
  <si>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</si>
  <si>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</si>
  <si>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</si>
  <si>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</si>
  <si>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</si>
  <si>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</si>
  <si>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</si>
  <si>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</si>
  <si>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</si>
  <si>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</si>
  <si>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</si>
  <si>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</si>
  <si>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</si>
  <si>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</si>
  <si>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</si>
  <si>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</si>
  <si>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</si>
  <si>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</si>
  <si>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</si>
  <si>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</si>
  <si>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</si>
  <si>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</si>
  <si>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</si>
  <si>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</si>
  <si>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</si>
  <si>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</si>
  <si>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</si>
  <si>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</si>
  <si>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</si>
  <si>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</si>
  <si>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</si>
  <si>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</si>
  <si>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</si>
  <si>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</si>
  <si>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</si>
  <si>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</si>
  <si>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</si>
  <si>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</si>
  <si>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</si>
  <si>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</si>
  <si>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</si>
  <si>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</si>
  <si>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</si>
  <si>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</si>
  <si>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</si>
  <si>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</si>
  <si>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</si>
  <si>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</si>
  <si>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</si>
  <si>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</si>
  <si>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</si>
  <si>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</si>
  <si>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</si>
  <si>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</si>
  <si>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</si>
  <si>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</si>
  <si>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</si>
  <si>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</si>
  <si>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</si>
  <si>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</si>
  <si>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</si>
  <si>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</si>
  <si>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</si>
  <si>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</si>
  <si>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</si>
  <si>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</si>
  <si>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</si>
  <si>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</si>
  <si>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</si>
  <si>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</si>
  <si>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</si>
  <si>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</si>
  <si>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</si>
  <si>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</si>
  <si>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</si>
  <si>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</si>
  <si>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</si>
  <si>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</si>
  <si>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</si>
  <si>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</si>
  <si>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</si>
  <si>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</si>
  <si>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</si>
  <si>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</si>
  <si>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</si>
  <si>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</si>
  <si>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</si>
  <si>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</si>
  <si>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</si>
  <si>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</si>
  <si>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</si>
  <si>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</si>
  <si>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</si>
  <si>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</si>
  <si>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</si>
  <si>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</si>
  <si>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</si>
  <si>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</si>
  <si>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</si>
  <si>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</si>
  <si>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</si>
  <si>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</si>
  <si>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</si>
  <si>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</si>
  <si>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</si>
  <si>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</si>
  <si>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</si>
  <si>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</si>
  <si>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</si>
  <si>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</si>
  <si>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</si>
  <si>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</si>
  <si>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</si>
  <si>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</si>
  <si>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</si>
  <si>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</si>
  <si>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</si>
  <si>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</si>
  <si>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</si>
  <si>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</si>
  <si>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</si>
  <si>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</si>
  <si>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</si>
  <si>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</si>
  <si>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</si>
  <si>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</si>
  <si>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</si>
  <si>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</si>
  <si>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</si>
  <si>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</si>
  <si>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</si>
  <si>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</si>
  <si>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</si>
  <si>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</si>
  <si>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</si>
  <si>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</si>
  <si>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</si>
  <si>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</si>
  <si>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</si>
  <si>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</si>
  <si>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</si>
  <si>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</si>
  <si>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</si>
  <si>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</si>
  <si>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</si>
  <si>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</si>
  <si>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</si>
  <si>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</si>
  <si>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</si>
  <si>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</si>
  <si>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</si>
  <si>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</si>
  <si>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</si>
  <si>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</si>
  <si>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</si>
  <si>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</si>
  <si>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</si>
  <si>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</si>
  <si>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</si>
  <si>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</si>
  <si>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</si>
  <si>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</si>
  <si>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</si>
  <si>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</si>
  <si>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</si>
  <si>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</si>
  <si>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</si>
  <si>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</si>
  <si>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</si>
  <si>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</si>
  <si>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</si>
  <si>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</si>
  <si>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</si>
  <si>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</si>
  <si>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</si>
  <si>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</si>
  <si>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</si>
  <si>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</si>
  <si>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</si>
  <si>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</si>
  <si>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</si>
  <si>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</si>
  <si>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</si>
  <si>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</si>
  <si>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</si>
  <si>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</si>
  <si>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</si>
  <si>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</si>
  <si>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</si>
  <si>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</si>
  <si>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</si>
  <si>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</si>
  <si>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</si>
  <si>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</si>
  <si>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</si>
  <si>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</si>
  <si>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</si>
  <si>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</si>
  <si>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</si>
  <si>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</si>
  <si>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</si>
  <si>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</si>
  <si>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</si>
  <si>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</si>
  <si>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</si>
  <si>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</si>
  <si>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</si>
  <si>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</si>
  <si>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</si>
  <si>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</si>
  <si>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</si>
  <si>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</si>
  <si>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</si>
  <si>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</si>
  <si>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</si>
  <si>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</si>
  <si>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</si>
  <si>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</si>
  <si>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</si>
  <si>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</si>
  <si>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</si>
  <si>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</si>
  <si>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</si>
  <si>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</si>
  <si>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</si>
  <si>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</si>
  <si>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</si>
  <si>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</si>
  <si>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</si>
  <si>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</si>
  <si>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</si>
  <si>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</si>
  <si>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</si>
  <si>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</si>
  <si>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</si>
  <si>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</si>
  <si>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</si>
  <si>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</si>
  <si>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</si>
  <si>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</si>
  <si>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</si>
  <si>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</si>
  <si>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</si>
  <si>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</si>
  <si>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</si>
  <si>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</si>
  <si>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</si>
  <si>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</si>
  <si>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</si>
  <si>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</si>
  <si>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</si>
  <si>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</si>
  <si>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</si>
  <si>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</si>
  <si>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</si>
  <si>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</si>
  <si>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</si>
  <si>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</si>
  <si>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</si>
  <si>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</si>
  <si>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</si>
  <si>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</si>
  <si>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</si>
  <si>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</si>
  <si>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</si>
  <si>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</si>
  <si>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</si>
  <si>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</si>
  <si>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</si>
  <si>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</si>
  <si>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</si>
  <si>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</si>
  <si>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</si>
  <si>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</si>
  <si>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</si>
  <si>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</si>
  <si>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</si>
  <si>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</si>
  <si>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</si>
  <si>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</si>
  <si>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</si>
  <si>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</si>
  <si>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</si>
  <si>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</si>
  <si>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</si>
  <si>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</si>
  <si>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</si>
  <si>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</si>
  <si>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</si>
  <si>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</si>
  <si>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</si>
  <si>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</si>
  <si>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</si>
  <si>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</si>
  <si>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</si>
  <si>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</si>
  <si>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</si>
  <si>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</si>
  <si>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</si>
  <si>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</si>
  <si>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</si>
  <si>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</si>
  <si>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</si>
  <si>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</si>
  <si>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</si>
  <si>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</si>
  <si>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</si>
  <si>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</si>
  <si>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</si>
  <si>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</si>
  <si>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</si>
  <si>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</si>
  <si>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</si>
  <si>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</si>
  <si>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</si>
  <si>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</si>
  <si>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</si>
  <si>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</si>
  <si>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</si>
  <si>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</si>
  <si>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</si>
  <si>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</si>
  <si>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</si>
  <si>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</si>
  <si>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</si>
  <si>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</si>
  <si>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</si>
  <si>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</si>
  <si>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</si>
  <si>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</si>
  <si>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</si>
  <si>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</si>
  <si>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</si>
  <si>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</si>
  <si>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</si>
  <si>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</si>
  <si>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</si>
  <si>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</si>
  <si>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</si>
  <si>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</si>
  <si>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</si>
  <si>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</si>
  <si>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</si>
  <si>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</si>
  <si>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</si>
  <si>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</si>
  <si>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</si>
  <si>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</si>
  <si>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</si>
  <si>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</si>
  <si>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</si>
  <si>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</si>
  <si>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</si>
  <si>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</si>
  <si>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</si>
  <si>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</si>
  <si>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</si>
  <si>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</si>
  <si>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</si>
  <si>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</si>
  <si>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</si>
  <si>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</si>
  <si>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</si>
  <si>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</si>
  <si>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</si>
  <si>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</si>
  <si>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</si>
  <si>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</si>
  <si>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</si>
  <si>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</si>
  <si>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</si>
  <si>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</si>
  <si>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</si>
  <si>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</si>
  <si>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</si>
  <si>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</si>
  <si>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</si>
  <si>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</si>
  <si>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</si>
  <si>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</si>
  <si>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</si>
  <si>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</si>
  <si>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</si>
  <si>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</si>
  <si>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</si>
  <si>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</si>
  <si>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</si>
  <si>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</si>
  <si>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</si>
  <si>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</si>
  <si>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</si>
  <si>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</si>
  <si>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</si>
  <si>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</si>
  <si>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</si>
  <si>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</si>
  <si>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</si>
  <si>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</si>
  <si>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</si>
  <si>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</si>
  <si>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</si>
  <si>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</si>
  <si>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</si>
  <si>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</si>
  <si>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</si>
  <si>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</si>
  <si>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</si>
  <si>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</si>
  <si>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</si>
  <si>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</si>
  <si>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</si>
  <si>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</si>
  <si>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</si>
  <si>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</si>
  <si>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</si>
  <si>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</si>
  <si>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</si>
  <si>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</si>
  <si>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</si>
  <si>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</si>
  <si>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</si>
  <si>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</si>
  <si>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</si>
  <si>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</si>
  <si>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</si>
  <si>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</si>
  <si>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</si>
  <si>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</si>
  <si>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</si>
  <si>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</si>
  <si>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</si>
  <si>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</si>
  <si>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</si>
  <si>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</si>
  <si>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</si>
  <si>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</si>
  <si>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</si>
  <si>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</si>
  <si>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</si>
  <si>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</si>
  <si>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</si>
  <si>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</si>
  <si>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</si>
  <si>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</si>
  <si>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</si>
  <si>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</si>
  <si>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</si>
  <si>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</si>
  <si>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</si>
  <si>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</si>
  <si>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</si>
  <si>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</si>
  <si>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</si>
  <si>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</si>
  <si>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</si>
  <si>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</si>
  <si>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</si>
  <si>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</si>
  <si>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</si>
  <si>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</si>
  <si>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</si>
  <si>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</si>
  <si>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</si>
  <si>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</si>
  <si>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</si>
  <si>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</si>
  <si>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</si>
  <si>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</si>
  <si>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</si>
  <si>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</si>
  <si>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</si>
  <si>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</si>
  <si>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</si>
  <si>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</si>
  <si>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</si>
  <si>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</si>
  <si>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</si>
  <si>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</si>
  <si>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</si>
  <si>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</si>
  <si>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</si>
  <si>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</si>
  <si>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</si>
  <si>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</si>
  <si>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</si>
  <si>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</si>
  <si>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</si>
  <si>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</si>
  <si>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</si>
  <si>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</si>
  <si>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</si>
  <si>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</si>
  <si>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</si>
  <si>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</si>
  <si>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</si>
  <si>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</si>
  <si>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</si>
  <si>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</si>
  <si>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</si>
  <si>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</si>
  <si>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</si>
  <si>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</si>
  <si>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</si>
  <si>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</si>
  <si>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</si>
  <si>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</si>
  <si>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</si>
  <si>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</si>
  <si>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</si>
  <si>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</si>
  <si>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</si>
  <si>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</si>
  <si>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</si>
  <si>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</si>
  <si>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</si>
  <si>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</si>
  <si>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</si>
  <si>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</si>
  <si>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</si>
  <si>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</si>
  <si>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</si>
  <si>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</si>
  <si>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</si>
  <si>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</si>
  <si>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</si>
  <si>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</si>
  <si>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</si>
  <si>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</si>
  <si>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</si>
  <si>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</si>
  <si>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</si>
  <si>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</si>
  <si>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</si>
  <si>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</si>
  <si>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</si>
  <si>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</si>
  <si>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</si>
  <si>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</si>
  <si>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</si>
  <si>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</si>
  <si>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</si>
  <si>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</si>
  <si>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</si>
  <si>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</si>
  <si>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</si>
  <si>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</si>
  <si>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</si>
  <si>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</si>
  <si>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</si>
  <si>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</si>
  <si>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</si>
  <si>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</si>
  <si>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</si>
  <si>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</si>
  <si>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</si>
  <si>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</si>
  <si>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</si>
  <si>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</si>
  <si>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</si>
  <si>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</si>
  <si>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</si>
  <si>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</si>
  <si>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</si>
  <si>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</si>
  <si>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</si>
  <si>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</si>
  <si>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</si>
  <si>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</si>
  <si>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</si>
  <si>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</si>
  <si>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</si>
  <si>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</si>
  <si>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</si>
  <si>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</si>
  <si>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</si>
  <si>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</si>
  <si>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</si>
  <si>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</si>
  <si>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</si>
  <si>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</si>
  <si>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</si>
  <si>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</si>
  <si>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</si>
  <si>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</si>
  <si>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</si>
  <si>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</si>
  <si>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</si>
  <si>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</si>
  <si>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</si>
  <si>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</si>
  <si>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</si>
  <si>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</si>
  <si>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</si>
  <si>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</si>
  <si>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</si>
  <si>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</si>
  <si>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</si>
  <si>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</si>
  <si>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</si>
  <si>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</si>
  <si>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</si>
  <si>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</si>
  <si>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</si>
  <si>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</si>
  <si>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</si>
  <si>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</si>
  <si>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</si>
  <si>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</si>
  <si>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</si>
  <si>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</si>
  <si>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</si>
  <si>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</si>
  <si>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</si>
  <si>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</si>
  <si>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</si>
  <si>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</si>
  <si>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</si>
  <si>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</si>
  <si>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</si>
  <si>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</si>
  <si>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</si>
  <si>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</si>
  <si>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</si>
  <si>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</si>
  <si>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</si>
  <si>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</si>
  <si>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</si>
  <si>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</si>
  <si>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</si>
  <si>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</si>
  <si>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</si>
  <si>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</si>
  <si>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</si>
  <si>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</si>
  <si>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</si>
  <si>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</si>
  <si>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</si>
  <si>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</si>
  <si>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</si>
  <si>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</si>
  <si>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</si>
  <si>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</si>
  <si>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</si>
  <si>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</si>
  <si>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</si>
  <si>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</si>
  <si>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</si>
  <si>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</si>
  <si>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</si>
  <si>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</si>
  <si>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</si>
  <si>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</si>
  <si>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</si>
  <si>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</si>
  <si>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</si>
  <si>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</si>
  <si>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</si>
  <si>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</si>
  <si>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</si>
  <si>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</si>
  <si>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</si>
  <si>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</si>
  <si>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</si>
  <si>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</si>
  <si>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</si>
  <si>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</si>
  <si>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</si>
  <si>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</si>
  <si>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</si>
  <si>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</si>
  <si>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</si>
  <si>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</si>
  <si>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</si>
  <si>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</si>
  <si>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</si>
  <si>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</si>
  <si>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</si>
  <si>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</si>
  <si>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</si>
  <si>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</si>
  <si>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</si>
  <si>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</si>
  <si>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</si>
  <si>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</si>
  <si>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</si>
  <si>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</si>
  <si>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</si>
  <si>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</si>
  <si>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</si>
  <si>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</si>
  <si>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</si>
  <si>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</si>
  <si>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</si>
  <si>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</si>
  <si>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</si>
  <si>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</si>
  <si>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</si>
  <si>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</si>
  <si>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</si>
  <si>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</si>
  <si>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</si>
  <si>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</si>
  <si>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</si>
  <si>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</si>
  <si>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</si>
  <si>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</si>
  <si>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</si>
  <si>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</si>
  <si>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</si>
  <si>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</si>
  <si>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</si>
  <si>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</si>
  <si>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</si>
  <si>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</si>
  <si>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</si>
  <si>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</si>
  <si>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</si>
  <si>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</si>
  <si>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</si>
  <si>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</si>
  <si>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</si>
  <si>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</si>
  <si>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</si>
  <si>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</si>
  <si>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</si>
  <si>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</si>
  <si>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</si>
  <si>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</si>
  <si>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</si>
  <si>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</si>
  <si>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</si>
  <si>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</si>
  <si>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</si>
  <si>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</si>
  <si>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</si>
  <si>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</si>
  <si>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</si>
  <si>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</si>
  <si>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</si>
  <si>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</si>
  <si>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</si>
  <si>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</si>
  <si>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</si>
  <si>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</si>
  <si>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</si>
  <si>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</si>
  <si>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</si>
  <si>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</si>
  <si>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</si>
  <si>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</si>
  <si>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</si>
  <si>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</si>
  <si>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</si>
  <si>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</si>
  <si>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</si>
  <si>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</si>
  <si>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</si>
  <si>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</si>
  <si>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</si>
  <si>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</si>
  <si>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</si>
  <si>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</si>
  <si>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</si>
  <si>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</si>
  <si>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</si>
  <si>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</si>
  <si>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</si>
  <si>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</si>
  <si>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</si>
  <si>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</si>
  <si>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</si>
  <si>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</si>
  <si>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</si>
  <si>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</si>
  <si>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</si>
  <si>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</si>
  <si>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</si>
  <si>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</si>
  <si>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</si>
  <si>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</si>
  <si>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</si>
  <si>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</si>
  <si>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</si>
  <si>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</si>
  <si>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</si>
  <si>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</si>
  <si>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</si>
  <si>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</si>
  <si>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</si>
  <si>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</si>
  <si>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</si>
  <si>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</si>
  <si>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</si>
  <si>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</si>
  <si>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</si>
  <si>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</si>
  <si>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</si>
  <si>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</si>
  <si>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</si>
  <si>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</si>
  <si>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</si>
  <si>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</si>
  <si>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</si>
  <si>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</si>
  <si>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</si>
  <si>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</si>
  <si>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</si>
  <si>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</si>
  <si>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</si>
  <si>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</si>
  <si>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</si>
  <si>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</si>
  <si>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</si>
  <si>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</si>
  <si>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</si>
  <si>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</si>
  <si>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</si>
  <si>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</si>
  <si>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</si>
  <si>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</si>
  <si>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</si>
  <si>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</si>
  <si>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</si>
  <si>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</si>
  <si>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</si>
  <si>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</si>
  <si>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</si>
  <si>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</si>
  <si>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</si>
  <si>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</si>
  <si>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</si>
  <si>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</si>
  <si>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</si>
  <si>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</si>
  <si>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</si>
  <si>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</si>
  <si>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</si>
  <si>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</si>
  <si>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</si>
  <si>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</si>
  <si>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</si>
  <si>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</si>
  <si>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</si>
  <si>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</si>
  <si>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</si>
  <si>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</si>
  <si>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</si>
  <si>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</si>
  <si>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</si>
  <si>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</si>
  <si>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</si>
  <si>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</si>
  <si>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</si>
  <si>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</si>
  <si>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</si>
  <si>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</si>
  <si>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</si>
  <si>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</si>
  <si>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</si>
  <si>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</si>
  <si>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</si>
  <si>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</si>
  <si>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</si>
  <si>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</si>
  <si>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</si>
  <si>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</si>
  <si>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</si>
  <si>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</si>
  <si>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</si>
  <si>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</si>
  <si>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</si>
  <si>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</si>
  <si>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</si>
  <si>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</si>
  <si>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</si>
  <si>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</si>
  <si>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</si>
  <si>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</si>
  <si>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</si>
  <si>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</si>
  <si>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</si>
  <si>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</si>
  <si>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</si>
  <si>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</si>
  <si>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</si>
  <si>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</si>
  <si>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</si>
  <si>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</si>
  <si>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</si>
  <si>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</si>
  <si>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</si>
  <si>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</si>
  <si>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</si>
  <si>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</si>
  <si>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</si>
  <si>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</si>
  <si>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</si>
  <si>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</si>
  <si>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</si>
  <si>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</si>
  <si>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</si>
  <si>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</si>
  <si>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</si>
  <si>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</si>
  <si>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</si>
  <si>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</si>
  <si>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</si>
  <si>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</si>
  <si>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</si>
  <si>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</si>
  <si>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</si>
  <si>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</si>
  <si>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</si>
  <si>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</si>
  <si>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</si>
  <si>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</si>
  <si>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</si>
  <si>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</si>
  <si>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</si>
  <si>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</si>
  <si>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</si>
  <si>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</si>
  <si>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</si>
  <si>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</si>
  <si>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</si>
  <si>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</si>
  <si>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</si>
  <si>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</si>
  <si>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</si>
  <si>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</si>
  <si>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</si>
  <si>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</si>
  <si>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</si>
  <si>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</si>
  <si>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</si>
  <si>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</si>
  <si>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</si>
  <si>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</si>
  <si>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</si>
  <si>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</si>
  <si>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</si>
  <si>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</si>
  <si>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</si>
  <si>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</si>
  <si>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</si>
  <si>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</si>
  <si>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</si>
  <si>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</si>
  <si>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</si>
  <si>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</si>
  <si>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</si>
  <si>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</si>
  <si>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</si>
  <si>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</si>
  <si>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</si>
  <si>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</si>
  <si>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</si>
  <si>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</si>
  <si>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</si>
  <si>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</si>
  <si>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</si>
  <si>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</si>
  <si>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</si>
  <si>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</si>
  <si>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</si>
  <si>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</si>
  <si>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</si>
  <si>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</si>
  <si>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</si>
  <si>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</si>
  <si>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</si>
  <si>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</si>
  <si>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</si>
  <si>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</si>
  <si>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</si>
  <si>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</si>
  <si>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</si>
  <si>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</si>
  <si>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</si>
  <si>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</si>
  <si>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</si>
  <si>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</si>
  <si>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</si>
  <si>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</si>
  <si>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</si>
  <si>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</si>
  <si>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</si>
  <si>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</si>
  <si>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</si>
  <si>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</si>
  <si>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</si>
  <si>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</si>
  <si>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</si>
  <si>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</si>
  <si>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</si>
  <si>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</si>
  <si>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</si>
  <si>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</si>
  <si>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</si>
  <si>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</si>
  <si>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</si>
  <si>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</si>
  <si>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</si>
  <si>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</si>
  <si>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</si>
  <si>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</si>
  <si>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</si>
  <si>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</si>
  <si>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</si>
  <si>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</si>
  <si>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</si>
  <si>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</si>
  <si>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</si>
  <si>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</si>
  <si>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</si>
  <si>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</si>
  <si>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</si>
  <si>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</si>
  <si>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</si>
  <si>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</si>
  <si>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</si>
  <si>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</si>
  <si>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</si>
  <si>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</si>
  <si>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</si>
  <si>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</si>
  <si>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</si>
  <si>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</si>
  <si>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</si>
  <si>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</si>
  <si>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</si>
  <si>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</si>
  <si>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</si>
  <si>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</si>
  <si>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</si>
  <si>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</si>
  <si>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</si>
  <si>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</si>
  <si>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</si>
  <si>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</si>
  <si>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</si>
  <si>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</si>
  <si>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</si>
  <si>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</si>
  <si>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</si>
  <si>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</si>
  <si>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</si>
  <si>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</si>
  <si>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</si>
  <si>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</si>
  <si>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</si>
  <si>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</si>
  <si>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</si>
  <si>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</si>
  <si>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</si>
  <si>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</si>
  <si>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</si>
  <si>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</si>
  <si>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</si>
  <si>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</si>
  <si>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</si>
  <si>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</si>
  <si>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</si>
  <si>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</si>
  <si>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</si>
  <si>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</si>
  <si>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</si>
  <si>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</si>
  <si>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</si>
  <si>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</si>
  <si>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</si>
  <si>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</si>
  <si>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</si>
  <si>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</si>
  <si>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</si>
  <si>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</si>
  <si>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</si>
  <si>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</si>
  <si>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</si>
  <si>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</si>
  <si>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</si>
  <si>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</si>
  <si>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</si>
  <si>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</si>
  <si>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</si>
  <si>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</si>
  <si>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</si>
  <si>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</si>
  <si>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</si>
  <si>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</si>
  <si>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</si>
  <si>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</si>
  <si>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</si>
  <si>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</si>
  <si>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</si>
  <si>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</si>
  <si>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</si>
  <si>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</si>
  <si>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</si>
  <si>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</si>
  <si>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</si>
  <si>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</si>
  <si>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</si>
  <si>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</si>
  <si>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</si>
  <si>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</si>
  <si>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</si>
  <si>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</si>
  <si>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</si>
  <si>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</si>
  <si>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</si>
  <si>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</si>
  <si>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</si>
  <si>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</si>
  <si>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</si>
  <si>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</si>
  <si>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</si>
  <si>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</si>
  <si>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</si>
  <si>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</si>
  <si>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</si>
  <si>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</si>
  <si>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</si>
  <si>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</si>
  <si>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</si>
  <si>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</si>
  <si>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</si>
  <si>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</si>
  <si>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</si>
  <si>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</si>
  <si>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</si>
  <si>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</si>
  <si>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</si>
  <si>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</si>
  <si>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</si>
  <si>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</si>
  <si>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</si>
  <si>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</si>
  <si>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</si>
  <si>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</si>
  <si>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</si>
  <si>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</si>
  <si>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</si>
  <si>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</si>
  <si>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</si>
  <si>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</si>
  <si>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</si>
  <si>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</si>
  <si>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</si>
  <si>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</si>
  <si>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</si>
  <si>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</si>
  <si>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</si>
  <si>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</si>
  <si>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</si>
  <si>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</si>
  <si>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</si>
  <si>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</si>
  <si>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</si>
  <si>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</si>
  <si>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</si>
  <si>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</si>
  <si>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</si>
  <si>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</si>
  <si>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</si>
  <si>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</si>
  <si>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</si>
  <si>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</si>
  <si>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</si>
  <si>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</si>
  <si>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</si>
  <si>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</si>
  <si>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</si>
  <si>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</si>
  <si>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</si>
  <si>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</si>
  <si>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</si>
  <si>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</si>
  <si>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</si>
  <si>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</si>
  <si>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</si>
  <si>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</si>
  <si>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</si>
  <si>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</si>
  <si>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</si>
  <si>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</si>
  <si>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</si>
  <si>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</si>
  <si>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</si>
  <si>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</si>
  <si>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</si>
  <si>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</si>
  <si>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</si>
  <si>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</si>
  <si>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</si>
  <si>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</si>
  <si>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</si>
  <si>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</si>
  <si>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</si>
  <si>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</si>
  <si>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</si>
  <si>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</si>
  <si>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</si>
  <si>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</si>
  <si>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</si>
  <si>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</si>
  <si>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</si>
  <si>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</si>
  <si>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</si>
  <si>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</si>
  <si>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</si>
  <si>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</si>
  <si>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</si>
  <si>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</si>
  <si>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</si>
  <si>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</si>
  <si>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</si>
  <si>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</si>
  <si>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</si>
  <si>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</si>
  <si>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</si>
  <si>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</si>
  <si>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</si>
  <si>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</si>
  <si>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</si>
  <si>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</si>
  <si>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</si>
  <si>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</si>
  <si>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</si>
  <si>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</si>
  <si>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</si>
  <si>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</si>
  <si>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</si>
  <si>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</si>
  <si>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</si>
  <si>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</si>
  <si>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</si>
  <si>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</si>
  <si>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</si>
  <si>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</si>
  <si>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</si>
  <si>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</si>
  <si>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</si>
  <si>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</si>
  <si>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</si>
  <si>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</si>
  <si>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</si>
  <si>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</si>
  <si>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</si>
  <si>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</si>
  <si>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</si>
  <si>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</si>
  <si>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</si>
  <si>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</si>
  <si>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</si>
  <si>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</si>
  <si>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</si>
  <si>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</si>
  <si>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</si>
  <si>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</si>
  <si>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</si>
  <si>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</si>
  <si>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</si>
  <si>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</si>
  <si>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</si>
  <si>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</si>
  <si>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</si>
  <si>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</si>
  <si>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</si>
  <si>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</si>
  <si>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</si>
  <si>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</si>
  <si>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</si>
  <si>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</si>
  <si>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</si>
  <si>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</si>
  <si>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</si>
  <si>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</si>
  <si>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</si>
  <si>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</si>
  <si>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</si>
  <si>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</si>
  <si>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</si>
  <si>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</si>
  <si>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</si>
  <si>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</si>
  <si>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</si>
  <si>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</si>
  <si>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</si>
  <si>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</si>
  <si>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</si>
  <si>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</si>
  <si>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</si>
  <si>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</si>
  <si>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</si>
  <si>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</si>
  <si>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</si>
  <si>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</si>
  <si>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</si>
  <si>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</si>
  <si>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</si>
  <si>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</si>
  <si>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</si>
  <si>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</si>
  <si>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</si>
  <si>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</si>
  <si>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</si>
  <si>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</si>
  <si>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</si>
  <si>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</si>
  <si>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</si>
  <si>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</si>
  <si>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</si>
  <si>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</si>
  <si>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</si>
  <si>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</si>
  <si>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</si>
  <si>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</si>
  <si>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</si>
  <si>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</si>
  <si>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</si>
  <si>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</si>
  <si>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</si>
  <si>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</si>
  <si>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</si>
  <si>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</si>
  <si>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</si>
  <si>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</si>
  <si>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</si>
  <si>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</si>
  <si>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</si>
  <si>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</si>
  <si>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</si>
  <si>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</si>
  <si>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</si>
  <si>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</si>
  <si>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</si>
  <si>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</si>
  <si>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</si>
  <si>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</si>
  <si>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</si>
  <si>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</si>
  <si>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</si>
  <si>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</si>
  <si>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</si>
  <si>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</si>
  <si>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</si>
  <si>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</si>
  <si>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</si>
  <si>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</si>
  <si>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</si>
  <si>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</si>
  <si>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</si>
  <si>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</si>
  <si>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</si>
  <si>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</si>
  <si>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</si>
  <si>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</si>
  <si>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</si>
  <si>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</si>
  <si>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</si>
  <si>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</si>
  <si>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</si>
  <si>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</si>
  <si>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</si>
  <si>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</si>
  <si>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</si>
  <si>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</si>
  <si>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</si>
  <si>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</si>
  <si>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</si>
  <si>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</si>
  <si>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</si>
  <si>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</si>
  <si>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</si>
  <si>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</si>
  <si>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</si>
  <si>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</si>
  <si>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</si>
  <si>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</si>
  <si>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</si>
  <si>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</si>
  <si>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</si>
  <si>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</si>
  <si>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</si>
  <si>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</si>
  <si>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</si>
  <si>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</si>
  <si>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</si>
  <si>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</si>
  <si>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</si>
  <si>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</si>
  <si>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</si>
  <si>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</si>
  <si>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</si>
  <si>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</si>
  <si>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</si>
  <si>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</si>
  <si>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</si>
  <si>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</si>
  <si>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</si>
  <si>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</si>
  <si>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</si>
  <si>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</si>
  <si>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</si>
  <si>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</si>
  <si>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</si>
  <si>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</si>
  <si>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</si>
  <si>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</si>
  <si>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</si>
  <si>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</si>
  <si>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</si>
  <si>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</si>
  <si>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</si>
  <si>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</si>
  <si>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</si>
  <si>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</si>
  <si>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</si>
  <si>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</si>
  <si>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</si>
  <si>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</si>
  <si>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</si>
  <si>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</si>
  <si>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</si>
  <si>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</si>
  <si>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</si>
  <si>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</si>
  <si>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</si>
  <si>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</si>
  <si>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</si>
  <si>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</si>
  <si>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</si>
  <si>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</si>
  <si>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</si>
  <si>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</si>
  <si>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</si>
  <si>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</si>
  <si>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</si>
  <si>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</si>
  <si>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</si>
  <si>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</si>
  <si>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</si>
  <si>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</si>
  <si>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</si>
  <si>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</si>
  <si>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</si>
  <si>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</si>
  <si>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</si>
  <si>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</si>
  <si>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</si>
  <si>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</si>
  <si>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</si>
  <si>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</si>
  <si>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</si>
  <si>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</si>
  <si>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</si>
  <si>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</si>
  <si>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</si>
  <si>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</si>
  <si>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</si>
  <si>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</si>
  <si>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</si>
  <si>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</si>
  <si>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</si>
  <si>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</si>
  <si>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</si>
  <si>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</si>
  <si>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</si>
  <si>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</si>
  <si>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</si>
  <si>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</si>
  <si>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</si>
  <si>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</si>
  <si>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</si>
  <si>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</si>
  <si>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</si>
  <si>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</si>
  <si>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</si>
  <si>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</si>
  <si>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</si>
  <si>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</si>
  <si>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</si>
  <si>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</si>
  <si>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</si>
  <si>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</si>
  <si>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</si>
  <si>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</si>
  <si>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</si>
  <si>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</si>
  <si>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</si>
  <si>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</si>
  <si>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</si>
  <si>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</si>
  <si>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</si>
  <si>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</si>
  <si>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</si>
  <si>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</si>
  <si>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</si>
  <si>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</si>
  <si>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</si>
  <si>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</si>
  <si>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</si>
  <si>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</si>
  <si>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</si>
  <si>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</si>
  <si>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</si>
  <si>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</si>
  <si>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</si>
  <si>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</si>
  <si>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</si>
  <si>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</si>
  <si>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</si>
  <si>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</si>
  <si>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</si>
  <si>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</si>
  <si>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</si>
  <si>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</si>
  <si>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</si>
  <si>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</si>
  <si>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</si>
  <si>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</si>
  <si>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</si>
  <si>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</si>
  <si>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</si>
  <si>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</si>
  <si>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</si>
  <si>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</si>
  <si>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</si>
  <si>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</si>
  <si>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</si>
  <si>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</si>
  <si>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</si>
  <si>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</si>
  <si>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</si>
  <si>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</si>
  <si>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</si>
  <si>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</si>
  <si>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</si>
  <si>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</si>
  <si>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</si>
  <si>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</si>
  <si>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</si>
  <si>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</si>
  <si>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</si>
  <si>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</si>
  <si>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</si>
  <si>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</si>
  <si>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</si>
  <si>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</si>
  <si>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</si>
  <si>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</si>
  <si>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</si>
  <si>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</si>
  <si>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</si>
  <si>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</si>
  <si>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</si>
  <si>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</si>
  <si>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</si>
  <si>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</si>
  <si>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</si>
  <si>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</si>
  <si>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</si>
  <si>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</si>
  <si>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</si>
  <si>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</si>
  <si>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</si>
  <si>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</si>
  <si>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</si>
  <si>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</si>
  <si>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</si>
  <si>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</si>
  <si>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</si>
  <si>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</si>
  <si>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</si>
  <si>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</si>
  <si>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</si>
  <si>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</si>
  <si>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</si>
  <si>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</si>
  <si>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</si>
  <si>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</si>
  <si>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</si>
  <si>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</si>
  <si>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</si>
  <si>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</si>
  <si>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</si>
  <si>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</si>
  <si>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</si>
  <si>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</si>
  <si>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</si>
  <si>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</si>
  <si>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</si>
  <si>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</si>
  <si>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</si>
  <si>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</si>
  <si>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</si>
  <si>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</si>
  <si>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</si>
  <si>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</si>
  <si>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</si>
  <si>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</si>
  <si>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</si>
  <si>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</si>
  <si>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</si>
  <si>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</si>
  <si>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</si>
  <si>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</si>
  <si>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</si>
  <si>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</si>
  <si>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</si>
  <si>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</si>
  <si>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</si>
  <si>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</si>
  <si>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</si>
  <si>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</si>
  <si>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</si>
  <si>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</si>
  <si>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</si>
  <si>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</si>
  <si>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</si>
  <si>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</si>
  <si>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</si>
  <si>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</si>
  <si>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</si>
  <si>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</si>
  <si>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</si>
  <si>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</si>
  <si>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</si>
  <si>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</si>
  <si>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</si>
  <si>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</si>
  <si>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</si>
  <si>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</si>
  <si>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</si>
  <si>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</si>
  <si>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</si>
  <si>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</si>
  <si>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</si>
  <si>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</si>
  <si>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</si>
  <si>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</si>
  <si>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</si>
  <si>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</si>
  <si>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</si>
  <si>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</si>
  <si>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</si>
  <si>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</si>
  <si>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</si>
  <si>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</si>
  <si>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</si>
  <si>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</si>
  <si>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</si>
  <si>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</si>
  <si>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</si>
  <si>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</si>
  <si>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</si>
  <si>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</si>
  <si>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</si>
  <si>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</si>
  <si>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</si>
  <si>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</si>
  <si>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</si>
  <si>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</si>
  <si>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</si>
  <si>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</si>
  <si>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</si>
  <si>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</si>
  <si>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</si>
  <si>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</si>
  <si>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</si>
  <si>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</si>
  <si>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</si>
  <si>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</si>
  <si>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</si>
  <si>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</si>
  <si>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</si>
  <si>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</si>
  <si>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</si>
  <si>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</si>
  <si>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</si>
  <si>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</si>
  <si>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</si>
  <si>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</si>
  <si>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</si>
  <si>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</si>
  <si>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</si>
  <si>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</si>
  <si>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</si>
  <si>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</si>
  <si>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</si>
  <si>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</si>
  <si>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</si>
  <si>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</si>
  <si>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</si>
  <si>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</si>
  <si>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</si>
  <si>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</si>
  <si>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</si>
  <si>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</si>
  <si>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</si>
  <si>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</si>
  <si>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</si>
  <si>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</si>
  <si>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</si>
  <si>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</si>
  <si>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</si>
  <si>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</si>
  <si>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</si>
  <si>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</si>
  <si>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</si>
  <si>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</si>
  <si>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</si>
  <si>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</si>
  <si>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</si>
  <si>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</si>
  <si>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</si>
  <si>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</si>
  <si>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</si>
  <si>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</si>
  <si>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</si>
  <si>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</si>
  <si>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</si>
  <si>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</si>
  <si>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</si>
  <si>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</si>
  <si>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</si>
  <si>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</si>
  <si>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</si>
  <si>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</si>
  <si>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</si>
  <si>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</si>
  <si>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</si>
  <si>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</si>
  <si>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</si>
  <si>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</si>
  <si>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</si>
  <si>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</si>
  <si>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</si>
  <si>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</si>
  <si>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</si>
  <si>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</si>
  <si>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</si>
  <si>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</si>
  <si>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</si>
  <si>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</si>
  <si>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</si>
  <si>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</si>
  <si>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</si>
  <si>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</si>
  <si>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</si>
  <si>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</si>
  <si>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</si>
  <si>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</si>
  <si>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</si>
  <si>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</si>
  <si>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</si>
  <si>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</si>
  <si>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</si>
  <si>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</si>
  <si>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</si>
  <si>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</si>
  <si>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</si>
  <si>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</si>
  <si>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</si>
  <si>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</si>
  <si>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</si>
  <si>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</si>
  <si>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</si>
  <si>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</si>
  <si>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</si>
  <si>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</si>
  <si>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</si>
  <si>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</si>
  <si>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</si>
  <si>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</si>
  <si>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</si>
  <si>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</si>
  <si>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</si>
  <si>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</si>
  <si>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</si>
  <si>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</si>
  <si>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</si>
  <si>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</si>
  <si>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</si>
  <si>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</si>
  <si>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</si>
  <si>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</si>
  <si>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</si>
  <si>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</si>
  <si>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</si>
  <si>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</si>
  <si>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</si>
  <si>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</si>
  <si>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</si>
  <si>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</si>
  <si>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</si>
  <si>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</si>
  <si>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</si>
  <si>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</si>
  <si>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</si>
  <si>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</si>
  <si>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</si>
  <si>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</si>
  <si>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</si>
  <si>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</si>
  <si>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</si>
  <si>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</si>
  <si>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</si>
  <si>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</si>
  <si>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</si>
  <si>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</si>
  <si>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</si>
  <si>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</si>
  <si>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</si>
  <si>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</si>
  <si>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</si>
  <si>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</si>
  <si>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</si>
  <si>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</si>
  <si>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</si>
  <si>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</si>
  <si>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</si>
  <si>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</si>
  <si>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</si>
  <si>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</si>
  <si>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</si>
  <si>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</si>
  <si>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</si>
  <si>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</si>
  <si>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</si>
  <si>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</si>
  <si>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</si>
  <si>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</si>
  <si>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</si>
  <si>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</si>
  <si>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</si>
  <si>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</si>
  <si>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</si>
  <si>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</si>
  <si>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</si>
  <si>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</si>
  <si>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</si>
  <si>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</si>
  <si>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</si>
  <si>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</si>
  <si>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</si>
  <si>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</si>
  <si>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</si>
  <si>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</si>
  <si>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</si>
  <si>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</si>
  <si>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</si>
  <si>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</si>
  <si>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</si>
  <si>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</si>
  <si>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</si>
  <si>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</si>
  <si>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</si>
  <si>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</si>
  <si>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</si>
  <si>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</si>
  <si>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</si>
  <si>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</si>
  <si>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</si>
  <si>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</si>
  <si>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</si>
  <si>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</si>
  <si>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</si>
  <si>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</si>
  <si>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</si>
  <si>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</si>
  <si>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</si>
  <si>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</si>
  <si>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</si>
  <si>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</si>
  <si>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</si>
  <si>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</si>
  <si>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</si>
  <si>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</si>
  <si>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</si>
  <si>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</si>
  <si>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</si>
  <si>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</si>
  <si>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</si>
  <si>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</si>
  <si>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</si>
  <si>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</si>
  <si>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</si>
  <si>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</si>
  <si>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</si>
  <si>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</si>
  <si>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</si>
  <si>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</si>
  <si>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</si>
  <si>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</si>
  <si>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</si>
  <si>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</si>
  <si>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</si>
  <si>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</si>
  <si>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</si>
  <si>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</si>
  <si>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</si>
  <si>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</si>
  <si>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</si>
  <si>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</si>
  <si>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</si>
  <si>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</si>
  <si>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</si>
  <si>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</si>
  <si>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</si>
  <si>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</si>
  <si>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</si>
  <si>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</si>
  <si>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</si>
  <si>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</si>
  <si>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</si>
  <si>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</si>
  <si>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</si>
  <si>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</si>
  <si>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</si>
  <si>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</si>
  <si>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</si>
  <si>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</si>
  <si>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</si>
  <si>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</si>
  <si>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</si>
  <si>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</si>
  <si>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</si>
  <si>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</si>
  <si>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</si>
  <si>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</si>
  <si>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</si>
  <si>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</si>
  <si>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</si>
  <si>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</si>
  <si>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</si>
  <si>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</si>
  <si>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</si>
  <si>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</si>
  <si>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</si>
  <si>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</si>
  <si>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</si>
  <si>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</si>
  <si>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</si>
  <si>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</si>
  <si>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</si>
  <si>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</si>
  <si>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</si>
  <si>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</si>
  <si>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</si>
  <si>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</si>
  <si>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</si>
  <si>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</si>
  <si>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</si>
  <si>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</si>
  <si>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</si>
  <si>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</si>
  <si>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</si>
  <si>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</si>
  <si>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</si>
  <si>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</si>
  <si>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</si>
  <si>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</si>
  <si>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</si>
  <si>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</si>
  <si>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</si>
  <si>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</si>
  <si>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</si>
  <si>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</si>
  <si>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</si>
  <si>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</si>
  <si>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</si>
  <si>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</si>
  <si>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</si>
  <si>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</si>
  <si>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</si>
  <si>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</si>
  <si>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</si>
  <si>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</si>
  <si>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</si>
  <si>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</si>
  <si>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</si>
  <si>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</si>
  <si>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</si>
  <si>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</si>
  <si>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</si>
  <si>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</si>
  <si>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</si>
  <si>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</si>
  <si>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</si>
  <si>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</si>
  <si>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</si>
  <si>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</si>
  <si>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</si>
  <si>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</si>
  <si>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</si>
  <si>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</si>
  <si>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</si>
  <si>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</si>
  <si>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</si>
  <si>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</si>
  <si>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新細明體"/>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</si>
  <si>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</si>
  <si>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</si>
  <si>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</si>
  <si>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</si>
  <si>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</si>
  <si>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</si>
  <si>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</si>
  <si>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</si>
  <si>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</si>
  <si>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</si>
  <si>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</si>
  <si>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</si>
  <si>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</si>
  <si>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</si>
  <si>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</si>
  <si>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</si>
  <si>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</si>
  <si>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</si>
  <si>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</si>
  <si>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</si>
  <si>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</si>
  <si>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</si>
  <si>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</si>
  <si>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</si>
  <si>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</si>
  <si>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</si>
  <si>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</si>
  <si>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</si>
  <si>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</si>
  <si>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</si>
  <si>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</si>
  <si>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</si>
  <si>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</si>
  <si>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</si>
  <si>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</si>
  <si>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</si>
  <si>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</si>
  <si>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</si>
  <si>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</si>
  <si>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</si>
  <si>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</si>
  <si>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</si>
  <si>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</si>
  <si>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</si>
  <si>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</si>
  <si>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</si>
  <si>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</si>
  <si>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</si>
  <si>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</si>
  <si>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</si>
  <si>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</si>
  <si>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</si>
  <si>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</si>
  <si>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</si>
  <si>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</si>
  <si>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</si>
  <si>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</si>
  <si>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</si>
  <si>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</si>
  <si>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</si>
  <si>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</si>
  <si>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</si>
  <si>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</si>
  <si>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</si>
  <si>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</si>
  <si>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</si>
  <si>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</si>
  <si>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</si>
  <si>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</si>
  <si>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</si>
  <si>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</si>
  <si>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</si>
  <si>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</si>
  <si>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</si>
  <si>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</si>
  <si>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</si>
  <si>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</si>
  <si>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</si>
  <si>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</si>
  <si>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</si>
  <si>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</si>
  <si>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</si>
  <si>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</si>
  <si>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</si>
  <si>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</si>
  <si>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</si>
  <si>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</si>
  <si>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</si>
  <si>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</si>
  <si>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</si>
  <si>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</si>
  <si>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</si>
  <si>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</si>
  <si>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</si>
  <si>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</si>
  <si>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</si>
  <si>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</si>
  <si>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</si>
  <si>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</si>
  <si>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</si>
  <si>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</si>
  <si>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</si>
  <si>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</si>
  <si>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</si>
  <si>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</si>
  <si>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</si>
  <si>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</si>
  <si>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</si>
  <si>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</si>
  <si>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</si>
  <si>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</si>
  <si>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</si>
  <si>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</si>
  <si>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</si>
  <si>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</si>
  <si>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</si>
  <si>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</si>
  <si>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</si>
  <si>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</si>
  <si>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</si>
  <si>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</si>
  <si>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</si>
  <si>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</si>
  <si>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</si>
  <si>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</si>
  <si>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</si>
  <si>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</si>
  <si>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</si>
  <si>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</si>
  <si>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</si>
  <si>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</si>
  <si>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</si>
  <si>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</si>
  <si>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</si>
  <si>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</si>
  <si>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</si>
  <si>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</si>
  <si>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</si>
  <si>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</si>
  <si>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</si>
  <si>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</si>
  <si>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</si>
  <si>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</si>
  <si>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</si>
  <si>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</si>
  <si>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</si>
  <si>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</si>
  <si>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</si>
  <si>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</si>
  <si>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</si>
  <si>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</si>
  <si>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</si>
  <si>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</si>
  <si>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</si>
  <si>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</si>
  <si>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</si>
  <si>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</si>
  <si>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</si>
  <si>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</si>
  <si>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</si>
  <si>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</si>
  <si>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</si>
  <si>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</si>
  <si>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</si>
  <si>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</si>
  <si>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</si>
  <si>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</si>
  <si>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</si>
  <si>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</si>
  <si>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</si>
  <si>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</si>
  <si>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</si>
  <si>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</si>
  <si>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</si>
  <si>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</si>
  <si>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</si>
  <si>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</si>
  <si>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</si>
  <si>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</si>
  <si>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</si>
  <si>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</si>
  <si>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</si>
  <si>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</si>
  <si>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</si>
  <si>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</si>
  <si>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</si>
  <si>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</si>
  <si>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</si>
  <si>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</si>
  <si>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</si>
  <si>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</si>
  <si>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</si>
  <si>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</si>
  <si>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</si>
  <si>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</si>
  <si>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</si>
  <si>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</si>
  <si>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</si>
  <si>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</si>
  <si>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</si>
  <si>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</si>
  <si>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</si>
  <si>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</si>
  <si>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</si>
  <si>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</si>
  <si>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</si>
  <si>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</si>
  <si>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</si>
  <si>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</si>
  <si>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</si>
  <si>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</si>
  <si>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</si>
  <si>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</si>
  <si>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</si>
  <si>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</si>
  <si>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</si>
  <si>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</si>
  <si>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</si>
  <si>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</si>
  <si>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</si>
  <si>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</si>
  <si>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</si>
  <si>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</si>
  <si>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</si>
  <si>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</si>
  <si>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</si>
  <si>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</si>
  <si>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</si>
  <si>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</si>
  <si>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</si>
  <si>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</si>
  <si>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</si>
  <si>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</si>
  <si>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</si>
  <si>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</si>
  <si>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</si>
  <si>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</si>
  <si>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</si>
  <si>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</si>
  <si>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</si>
  <si>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</si>
  <si>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</si>
  <si>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</si>
  <si>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</si>
  <si>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</si>
  <si>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</si>
  <si>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</si>
  <si>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</si>
  <si>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</si>
  <si>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</si>
  <si>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</si>
  <si>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</si>
  <si>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</si>
  <si>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</si>
  <si>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</si>
  <si>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</si>
  <si>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</si>
  <si>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</si>
  <si>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</si>
  <si>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</si>
  <si>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</si>
  <si>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</si>
  <si>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</si>
  <si>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</si>
  <si>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</si>
  <si>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</si>
  <si>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</si>
  <si>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</si>
  <si>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</si>
  <si>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</si>
  <si>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</si>
  <si>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</si>
  <si>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</si>
  <si>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</si>
  <si>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</si>
  <si>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</si>
  <si>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</si>
  <si>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</si>
  <si>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</si>
  <si>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</si>
  <si>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</si>
  <si>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</si>
  <si>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</si>
  <si>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</si>
  <si>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</si>
  <si>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</si>
  <si>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</si>
  <si>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</si>
  <si>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</si>
  <si>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</si>
  <si>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</si>
  <si>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</si>
  <si>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</si>
  <si>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</si>
  <si>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</si>
  <si>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</si>
  <si>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</si>
  <si>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</si>
  <si>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</si>
  <si>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</si>
  <si>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</si>
  <si>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</si>
  <si>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</si>
  <si>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</si>
  <si>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</si>
  <si>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</si>
  <si>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</si>
  <si>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</si>
  <si>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</si>
  <si>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</si>
  <si>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</si>
  <si>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</si>
  <si>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</si>
  <si>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</si>
  <si>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</si>
  <si>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</si>
  <si>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</si>
  <si>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</si>
  <si>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</si>
  <si>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</si>
  <si>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</si>
  <si>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</si>
  <si>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</si>
  <si>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</si>
  <si>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</si>
  <si>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</si>
  <si>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</si>
  <si>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</si>
  <si>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</si>
  <si>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</si>
  <si>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</si>
  <si>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</si>
  <si>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</si>
  <si>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</si>
  <si>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</si>
  <si>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</si>
  <si>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</si>
  <si>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</si>
  <si>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</si>
  <si>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</si>
  <si>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</si>
  <si>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</si>
  <si>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</si>
  <si>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</si>
  <si>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</si>
  <si>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</si>
  <si>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</si>
  <si>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</si>
  <si>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</si>
  <si>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</si>
  <si>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</si>
  <si>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</si>
  <si>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</si>
  <si>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</si>
  <si>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</si>
  <si>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</si>
  <si>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</si>
  <si>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</si>
  <si>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</si>
  <si>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</si>
  <si>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</si>
  <si>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</si>
  <si>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</si>
  <si>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</si>
  <si>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</si>
  <si>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</si>
  <si>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</si>
  <si>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</si>
  <si>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</si>
  <si>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</si>
  <si>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</si>
  <si>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</si>
  <si>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</si>
  <si>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</si>
  <si>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</si>
  <si>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</si>
  <si>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</si>
  <si>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</si>
  <si>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</si>
  <si>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</si>
  <si>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</si>
  <si>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</si>
  <si>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</si>
  <si>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</si>
  <si>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</si>
  <si>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</si>
  <si>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</si>
  <si>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</si>
  <si>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</si>
  <si>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</si>
  <si>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</si>
  <si>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</si>
  <si>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</si>
  <si>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</si>
  <si>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</si>
  <si>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</si>
  <si>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</si>
  <si>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</si>
  <si>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</si>
  <si>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</si>
  <si>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</si>
  <si>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</si>
  <si>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</si>
  <si>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</si>
  <si>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</si>
  <si>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</si>
  <si>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</si>
  <si>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</si>
  <si>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</si>
  <si>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</si>
  <si>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</si>
  <si>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</si>
  <si>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</si>
  <si>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</si>
  <si>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</si>
  <si>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</si>
  <si>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</si>
  <si>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</si>
  <si>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</si>
  <si>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</si>
  <si>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</si>
  <si>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</si>
  <si>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</si>
  <si>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</si>
  <si>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</si>
  <si>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</si>
  <si>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</si>
  <si>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</si>
  <si>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</si>
  <si>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</si>
  <si>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</si>
  <si>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</si>
  <si>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</si>
  <si>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</si>
  <si>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</si>
  <si>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</si>
  <si>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</si>
  <si>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</si>
  <si>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</si>
  <si>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</si>
  <si>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</si>
  <si>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</si>
  <si>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</si>
  <si>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</si>
  <si>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</si>
  <si>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</si>
  <si>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</si>
  <si>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</si>
  <si>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</si>
  <si>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</si>
  <si>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</si>
  <si>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</si>
  <si>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</si>
  <si>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</si>
  <si>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</si>
  <si>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</si>
  <si>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</si>
  <si>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</si>
  <si>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</si>
  <si>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</si>
  <si>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</si>
  <si>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</si>
  <si>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</si>
  <si>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</si>
  <si>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</si>
  <si>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</si>
  <si>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</si>
  <si>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</si>
  <si>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</si>
  <si>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</si>
  <si>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</si>
  <si>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</si>
  <si>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</si>
  <si>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</si>
  <si>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</si>
  <si>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</si>
  <si>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</si>
  <si>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</si>
  <si>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</si>
  <si>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</si>
  <si>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</si>
  <si>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</si>
  <si>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</si>
  <si>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</si>
  <si>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</si>
  <si>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</si>
  <si>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</si>
  <si>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</si>
  <si>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</si>
  <si>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</si>
  <si>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</si>
  <si>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</si>
  <si>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</si>
  <si>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</si>
  <si>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</si>
  <si>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</si>
  <si>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</si>
  <si>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</si>
  <si>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</si>
  <si>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</si>
  <si>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</si>
  <si>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</si>
  <si>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</si>
  <si>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</si>
  <si>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</si>
  <si>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</si>
  <si>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</si>
  <si>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</si>
  <si>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</si>
  <si>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</si>
  <si>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</si>
  <si>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</si>
  <si>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</si>
  <si>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</si>
  <si>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</si>
  <si>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</si>
  <si>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</si>
  <si>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</si>
  <si>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</si>
  <si>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</si>
  <si>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</si>
  <si>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</si>
  <si>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</si>
  <si>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</si>
  <si>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</si>
  <si>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</si>
  <si>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</si>
  <si>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</si>
  <si>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</si>
  <si>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</si>
  <si>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</si>
  <si>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</si>
  <si>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</si>
  <si>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</si>
  <si>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</si>
  <si>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</si>
  <si>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</si>
  <si>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</si>
  <si>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</si>
  <si>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</si>
  <si>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</si>
  <si>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</si>
  <si>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</si>
  <si>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</si>
  <si>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</si>
  <si>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</si>
  <si>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</si>
  <si>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</si>
  <si>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</si>
  <si>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</si>
  <si>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</si>
  <si>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</si>
  <si>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</si>
  <si>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</si>
  <si>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</si>
  <si>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</si>
  <si>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</si>
  <si>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</si>
  <si>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</si>
  <si>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</si>
  <si>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</si>
  <si>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</si>
  <si>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</si>
  <si>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</si>
  <si>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</si>
  <si>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</si>
  <si>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</si>
  <si>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</si>
  <si>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</si>
  <si>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</si>
  <si>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</si>
  <si>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</si>
  <si>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</si>
  <si>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</si>
  <si>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</si>
  <si>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</si>
  <si>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</si>
  <si>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</si>
  <si>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</si>
  <si>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</si>
  <si>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</si>
  <si>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</si>
  <si>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</si>
  <si>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</si>
  <si>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</si>
  <si>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</si>
  <si>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</si>
  <si>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</si>
  <si>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</si>
  <si>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</si>
  <si>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</si>
  <si>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</si>
  <si>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</si>
  <si>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</si>
  <si>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</si>
  <si>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</si>
  <si>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</si>
  <si>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</si>
  <si>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</si>
  <si>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</si>
  <si>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</si>
  <si>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</si>
  <si>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</si>
  <si>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</si>
  <si>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</si>
  <si>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</si>
  <si>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</si>
  <si>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</si>
  <si>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</si>
  <si>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</si>
  <si>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</si>
  <si>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</si>
  <si>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</si>
  <si>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</si>
  <si>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</si>
  <si>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</si>
  <si>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</si>
  <si>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</si>
  <si>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</si>
  <si>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</si>
  <si>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</si>
  <si>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</si>
  <si>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</si>
  <si>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</si>
  <si>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</si>
  <si>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</si>
  <si>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</si>
  <si>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</si>
  <si>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</si>
  <si>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</si>
  <si>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</si>
  <si>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</si>
  <si>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</si>
  <si>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</si>
  <si>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</si>
  <si>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</si>
  <si>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</si>
  <si>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</si>
  <si>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</si>
  <si>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</si>
  <si>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</si>
  <si>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</si>
  <si>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</si>
  <si>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</si>
  <si>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</si>
  <si>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</si>
  <si>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</si>
  <si>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</si>
  <si>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</si>
  <si>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</si>
  <si>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</si>
  <si>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</si>
  <si>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</si>
  <si>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</si>
  <si>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</si>
  <si>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</si>
  <si>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</si>
  <si>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</si>
  <si>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</si>
  <si>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</si>
  <si>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</si>
  <si>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</si>
  <si>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</si>
  <si>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</si>
  <si>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</si>
  <si>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</si>
  <si>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</si>
  <si>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</si>
  <si>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</si>
  <si>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</si>
  <si>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</si>
  <si>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</si>
  <si>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</si>
  <si>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</si>
  <si>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</si>
  <si>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</si>
  <si>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</si>
  <si>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</si>
  <si>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</si>
  <si>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</si>
  <si>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</si>
  <si>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</si>
  <si>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</si>
  <si>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</si>
  <si>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</si>
  <si>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</si>
  <si>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</si>
  <si>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</si>
  <si>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</si>
  <si>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</si>
  <si>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</si>
  <si>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</si>
  <si>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</si>
  <si>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</si>
  <si>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</si>
  <si>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</si>
  <si>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</si>
  <si>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</si>
  <si>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</si>
  <si>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</si>
  <si>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</si>
  <si>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</si>
  <si>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</si>
  <si>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</si>
  <si>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</si>
  <si>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</si>
  <si>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</si>
  <si>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</si>
  <si>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</si>
  <si>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</si>
  <si>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</si>
  <si>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</si>
  <si>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</si>
  <si>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</si>
  <si>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</si>
  <si>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</si>
  <si>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</si>
  <si>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</si>
  <si>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</si>
  <si>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</si>
  <si>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</si>
  <si>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</si>
  <si>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</si>
  <si>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</si>
  <si>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</si>
  <si>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</si>
  <si>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</si>
  <si>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</si>
  <si>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</si>
  <si>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均源實業股份有限公司</t>
    <phoneticPr fontId="6" type="noConversion"/>
  </si>
  <si>
    <t>電解純錫錠</t>
    <phoneticPr fontId="102" type="noConversion"/>
  </si>
  <si>
    <t>龔永聰</t>
  </si>
  <si>
    <t>unmeinco@ms43.hinet.net</t>
  </si>
  <si>
    <t>陳慶福</t>
  </si>
  <si>
    <t>03-3527941-3</t>
  </si>
  <si>
    <t>總經理</t>
  </si>
  <si>
    <t>100%</t>
  </si>
  <si>
    <t>www.uniforcemetal.com.tw</t>
    <phoneticPr fontId="102" type="noConversion"/>
  </si>
  <si>
    <t>UF800A</t>
    <phoneticPr fontId="103" type="noConversion"/>
  </si>
  <si>
    <t xml:space="preserve">Raveentiran a/l Krishnan </t>
  </si>
  <si>
    <t>raveentiran.krishnan@msmelt.com</t>
    <phoneticPr fontId="104" type="noConversion"/>
  </si>
  <si>
    <t>NO</t>
    <phoneticPr fontId="104" type="noConversion"/>
  </si>
  <si>
    <t>RAHMAN HYDRAULIC TIN SDN BHD</t>
    <phoneticPr fontId="104" type="noConversion"/>
  </si>
  <si>
    <t>MALAYSIA</t>
    <phoneticPr fontId="104" type="noConversion"/>
  </si>
  <si>
    <t>電解純錫板</t>
    <phoneticPr fontId="10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</si>
</sst>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 #,##0\ &quot;€&quot;_-;\-* #,##0\ &quot;€&quot;_-;_-* &quot;-&quot;\ &quot;€&quot;_-;_-@_-"/>
    <numFmt numFmtId="184" formatCode="_-* #,##0\ _€_-;\-* #,##0\ _€_-;_-* &quot;-&quot;\ _€_-;_-@_-"/>
    <numFmt numFmtId="185" formatCode="_-* #,##0.00\ &quot;€&quot;_-;\-* #,##0.00\ &quot;€&quot;_-;_-* &quot;-&quot;??\ &quot;€&quot;_-;_-@_-"/>
    <numFmt numFmtId="186" formatCode="_-* #,##0.00\ _€_-;\-* #,##0.00\ _€_-;_-* &quot;-&quot;??\ _€_-;_-@_-"/>
    <numFmt numFmtId="187" formatCode="_-&quot;€&quot;\ * #,##0_-;\-&quot;€&quot;\ * #,##0_-;_-&quot;€&quot;\ * &quot;-&quot;_-;_-@_-"/>
    <numFmt numFmtId="188" formatCode="_-&quot;€&quot;\ * #,##0.00_-;\-&quot;€&quot;\ * #,##0.00_-;_-&quot;€&quot;\ * &quot;-&quot;??_-;_-@_-"/>
  </numFmts>
  <fonts count="106">
    <font>
      <sz val="10"/>
      <name val="Verdana"/>
      <family val="2"/>
    </font>
    <font>
      <sz val="11"/>
      <color theme="1"/>
      <name val="新細明體"/>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新細明體"/>
      <family val="3"/>
      <charset val="128"/>
      <scheme val="minor"/>
    </font>
    <font>
      <sz val="11"/>
      <color theme="0"/>
      <name val="新細明體"/>
      <family val="3"/>
      <charset val="128"/>
      <scheme val="minor"/>
    </font>
    <font>
      <sz val="11"/>
      <color rgb="FF9C0006"/>
      <name val="ＭＳ Ｐゴシック"/>
      <family val="3"/>
      <charset val="128"/>
    </font>
    <font>
      <sz val="11"/>
      <color rgb="FF9C0006"/>
      <name val="新細明體"/>
      <family val="3"/>
      <charset val="128"/>
      <scheme val="minor"/>
    </font>
    <font>
      <b/>
      <sz val="11"/>
      <color rgb="FFFA7D00"/>
      <name val="新細明體"/>
      <family val="3"/>
      <charset val="128"/>
      <scheme val="minor"/>
    </font>
    <font>
      <b/>
      <sz val="11"/>
      <color theme="0"/>
      <name val="新細明體"/>
      <family val="3"/>
      <charset val="128"/>
      <scheme val="minor"/>
    </font>
    <font>
      <i/>
      <sz val="11"/>
      <color rgb="FF7F7F7F"/>
      <name val="新細明體"/>
      <family val="3"/>
      <charset val="128"/>
      <scheme val="minor"/>
    </font>
    <font>
      <sz val="11"/>
      <color rgb="FF006100"/>
      <name val="新細明體"/>
      <family val="3"/>
      <charset val="128"/>
      <scheme val="minor"/>
    </font>
    <font>
      <b/>
      <sz val="15"/>
      <color theme="3"/>
      <name val="新細明體"/>
      <family val="3"/>
      <charset val="128"/>
      <scheme val="minor"/>
    </font>
    <font>
      <b/>
      <sz val="13"/>
      <color theme="3"/>
      <name val="新細明體"/>
      <family val="3"/>
      <charset val="128"/>
      <scheme val="minor"/>
    </font>
    <font>
      <b/>
      <sz val="11"/>
      <color theme="3"/>
      <name val="新細明體"/>
      <family val="3"/>
      <charset val="128"/>
      <scheme val="minor"/>
    </font>
    <font>
      <u/>
      <sz val="10"/>
      <color theme="10"/>
      <name val="Arial"/>
      <family val="2"/>
    </font>
    <font>
      <u/>
      <sz val="11"/>
      <color theme="10"/>
      <name val="新細明體"/>
      <family val="3"/>
      <charset val="128"/>
      <scheme val="minor"/>
    </font>
    <font>
      <u/>
      <sz val="12"/>
      <color theme="10"/>
      <name val="新細明體"/>
      <family val="3"/>
      <charset val="128"/>
      <scheme val="minor"/>
    </font>
    <font>
      <sz val="11"/>
      <color rgb="FF3F3F76"/>
      <name val="新細明體"/>
      <family val="3"/>
      <charset val="128"/>
      <scheme val="minor"/>
    </font>
    <font>
      <sz val="11"/>
      <color rgb="FFFA7D00"/>
      <name val="新細明體"/>
      <family val="3"/>
      <charset val="128"/>
      <scheme val="minor"/>
    </font>
    <font>
      <sz val="11"/>
      <color rgb="FF9C6500"/>
      <name val="新細明體"/>
      <family val="3"/>
      <charset val="128"/>
      <scheme val="minor"/>
    </font>
    <font>
      <sz val="10"/>
      <color theme="1"/>
      <name val="ＭＳ Ｐゴシック"/>
      <family val="3"/>
      <charset val="128"/>
    </font>
    <font>
      <sz val="11"/>
      <color theme="1"/>
      <name val="ＭＳ Ｐゴシック"/>
      <family val="3"/>
      <charset val="128"/>
    </font>
    <font>
      <sz val="12"/>
      <color theme="1"/>
      <name val="新細明體"/>
      <family val="3"/>
      <charset val="128"/>
      <scheme val="minor"/>
    </font>
    <font>
      <b/>
      <sz val="11"/>
      <color rgb="FF3F3F3F"/>
      <name val="新細明體"/>
      <family val="3"/>
      <charset val="128"/>
      <scheme val="minor"/>
    </font>
    <font>
      <sz val="18"/>
      <color theme="3"/>
      <name val="新細明體"/>
      <family val="3"/>
      <charset val="128"/>
      <scheme val="major"/>
    </font>
    <font>
      <b/>
      <sz val="11"/>
      <color theme="1"/>
      <name val="新細明體"/>
      <family val="3"/>
      <charset val="128"/>
      <scheme val="minor"/>
    </font>
    <font>
      <sz val="11"/>
      <color rgb="FFFF0000"/>
      <name val="新細明體"/>
      <family val="3"/>
      <charset val="128"/>
      <scheme val="minor"/>
    </font>
    <font>
      <sz val="10"/>
      <color theme="1"/>
      <name val="Verdana"/>
      <family val="2"/>
    </font>
    <font>
      <sz val="10"/>
      <color theme="0" tint="-0.34995574816125979"/>
      <name val="Verdana"/>
      <family val="2"/>
    </font>
    <font>
      <sz val="11"/>
      <name val="新細明體"/>
      <family val="3"/>
      <charset val="128"/>
      <scheme val="minor"/>
    </font>
    <font>
      <sz val="10"/>
      <color rgb="FFFF0000"/>
      <name val="Verdana"/>
      <family val="2"/>
    </font>
    <font>
      <u/>
      <sz val="10"/>
      <color indexed="12"/>
      <name val="新細明體"/>
      <family val="3"/>
      <charset val="128"/>
      <scheme val="major"/>
    </font>
    <font>
      <sz val="10"/>
      <name val="新細明體"/>
      <family val="3"/>
      <charset val="128"/>
      <scheme val="major"/>
    </font>
    <font>
      <u/>
      <sz val="12"/>
      <color indexed="12"/>
      <name val="新細明體"/>
      <family val="3"/>
      <charset val="128"/>
      <scheme val="major"/>
    </font>
    <font>
      <sz val="12"/>
      <name val="新細明體"/>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新細明體"/>
      <family val="3"/>
      <charset val="128"/>
      <scheme val="minor"/>
    </font>
    <font>
      <sz val="12"/>
      <name val="Arial"/>
      <family val="2"/>
    </font>
    <font>
      <sz val="11"/>
      <name val="ＭＳ Ｐゴシック"/>
      <family val="2"/>
    </font>
    <font>
      <sz val="11"/>
      <color rgb="FF000000"/>
      <name val="Calibri"/>
      <family val="2"/>
    </font>
    <font>
      <sz val="11"/>
      <name val="新細明體"/>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細明體"/>
      <family val="3"/>
      <charset val="136"/>
    </font>
    <font>
      <sz val="9"/>
      <name val="新細明體"/>
      <family val="1"/>
      <charset val="136"/>
    </font>
    <font>
      <sz val="9"/>
      <name val="宋体"/>
      <charset val="134"/>
    </font>
    <font>
      <sz val="12"/>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41" fontId="10" fillId="0" borderId="0" applyFont="0" applyFill="0" applyBorder="0" applyAlignment="0" applyProtection="0"/>
    <xf numFmtId="184"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6" fontId="10" fillId="0" borderId="0" applyFont="0" applyFill="0" applyBorder="0" applyAlignment="0" applyProtection="0"/>
    <xf numFmtId="42"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105" fillId="33" borderId="22" xfId="0"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一般" xfId="0" builtinId="0"/>
    <cellStyle name="一般 7" xfId="588" xr:uid="{00000000-0005-0000-0000-00004C020000}"/>
    <cellStyle name="超連結" xfId="487" builtinId="8"/>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uniforcemetal.com.tw/"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818</v>
      </c>
      <c r="C2" s="3"/>
      <c r="D2" s="175"/>
      <c r="E2" s="3"/>
      <c r="F2" s="3"/>
      <c r="G2" s="25"/>
    </row>
    <row r="3" spans="1:7">
      <c r="A3" s="305"/>
      <c r="B3" s="3" t="s">
        <v>811</v>
      </c>
      <c r="C3" s="5"/>
      <c r="D3" s="176"/>
      <c r="E3" s="3"/>
      <c r="F3" s="5"/>
      <c r="G3" s="25"/>
    </row>
    <row r="4" spans="1:7" ht="15.75">
      <c r="A4" s="305"/>
      <c r="B4" s="30" t="s">
        <v>820</v>
      </c>
      <c r="C4" s="6"/>
      <c r="D4" s="177"/>
      <c r="E4" s="3"/>
      <c r="F4" s="6"/>
      <c r="G4" s="25"/>
    </row>
    <row r="5" spans="1:7">
      <c r="A5" s="305"/>
      <c r="B5" s="29" t="s">
        <v>1009</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821</v>
      </c>
      <c r="C9" s="308"/>
      <c r="D9" s="308"/>
      <c r="E9" s="308"/>
      <c r="F9" s="308"/>
      <c r="G9" s="25"/>
    </row>
    <row r="10" spans="1:7" ht="27" customHeight="1">
      <c r="A10" s="305"/>
      <c r="B10" s="309" t="s">
        <v>425</v>
      </c>
      <c r="C10" s="309"/>
      <c r="D10" s="309"/>
      <c r="E10" s="309"/>
      <c r="F10" s="309"/>
      <c r="G10" s="25"/>
    </row>
    <row r="11" spans="1:7" ht="27" customHeight="1">
      <c r="A11" s="305"/>
      <c r="B11" s="310"/>
      <c r="C11" s="310"/>
      <c r="D11" s="310"/>
      <c r="E11" s="310"/>
      <c r="F11" s="310"/>
      <c r="G11" s="25"/>
    </row>
    <row r="12" spans="1:7">
      <c r="A12" s="305"/>
      <c r="B12" s="31" t="s">
        <v>819</v>
      </c>
      <c r="C12" s="32" t="s">
        <v>822</v>
      </c>
      <c r="D12" s="179" t="s">
        <v>823</v>
      </c>
      <c r="E12" s="32" t="s">
        <v>595</v>
      </c>
      <c r="F12" s="32" t="s">
        <v>596</v>
      </c>
      <c r="G12" s="25"/>
    </row>
    <row r="13" spans="1:7" ht="33.75">
      <c r="A13" s="305"/>
      <c r="B13" s="2">
        <v>1</v>
      </c>
      <c r="C13" s="27" t="s">
        <v>1057</v>
      </c>
      <c r="D13" s="28" t="s">
        <v>847</v>
      </c>
      <c r="E13" s="163" t="s">
        <v>824</v>
      </c>
      <c r="F13" s="163"/>
      <c r="G13" s="25"/>
    </row>
    <row r="14" spans="1:7" ht="33.75">
      <c r="A14" s="305"/>
      <c r="B14" s="2">
        <v>2</v>
      </c>
      <c r="C14" s="27" t="s">
        <v>1057</v>
      </c>
      <c r="D14" s="28" t="s">
        <v>994</v>
      </c>
      <c r="E14" s="163" t="s">
        <v>515</v>
      </c>
      <c r="F14" s="163" t="s">
        <v>516</v>
      </c>
      <c r="G14" s="25"/>
    </row>
    <row r="15" spans="1:7" ht="89.1" customHeight="1">
      <c r="A15" s="305"/>
      <c r="B15" s="311">
        <v>2.0099999999999998</v>
      </c>
      <c r="C15" s="302" t="s">
        <v>1057</v>
      </c>
      <c r="D15" s="314" t="s">
        <v>2198</v>
      </c>
      <c r="E15" s="164" t="s">
        <v>597</v>
      </c>
      <c r="F15" s="164" t="s">
        <v>600</v>
      </c>
      <c r="G15" s="25"/>
    </row>
    <row r="16" spans="1:7" ht="99" customHeight="1">
      <c r="A16" s="305"/>
      <c r="B16" s="312"/>
      <c r="C16" s="303"/>
      <c r="D16" s="315"/>
      <c r="E16" s="165"/>
      <c r="F16" s="165" t="s">
        <v>598</v>
      </c>
      <c r="G16" s="25"/>
    </row>
    <row r="17" spans="1:7" ht="63" customHeight="1">
      <c r="A17" s="305"/>
      <c r="B17" s="313"/>
      <c r="C17" s="304"/>
      <c r="D17" s="316"/>
      <c r="E17" s="27"/>
      <c r="F17" s="27" t="s">
        <v>599</v>
      </c>
      <c r="G17" s="25"/>
    </row>
    <row r="18" spans="1:7" ht="117" customHeight="1">
      <c r="A18" s="305"/>
      <c r="B18" s="311">
        <v>2.02</v>
      </c>
      <c r="C18" s="302" t="s">
        <v>1057</v>
      </c>
      <c r="D18" s="314" t="s">
        <v>2199</v>
      </c>
      <c r="E18" s="164" t="s">
        <v>426</v>
      </c>
      <c r="F18" s="164" t="s">
        <v>510</v>
      </c>
      <c r="G18" s="25"/>
    </row>
    <row r="19" spans="1:7" ht="71.099999999999994" customHeight="1">
      <c r="A19" s="305"/>
      <c r="B19" s="312"/>
      <c r="C19" s="303"/>
      <c r="D19" s="315"/>
      <c r="E19" s="165" t="s">
        <v>514</v>
      </c>
      <c r="F19" s="165" t="s">
        <v>427</v>
      </c>
      <c r="G19" s="25"/>
    </row>
    <row r="20" spans="1:7" ht="90.75" customHeight="1">
      <c r="A20" s="305"/>
      <c r="B20" s="312"/>
      <c r="C20" s="303"/>
      <c r="D20" s="315"/>
      <c r="E20" s="165"/>
      <c r="F20" s="165" t="s">
        <v>602</v>
      </c>
      <c r="G20" s="25"/>
    </row>
    <row r="21" spans="1:7" ht="74.25" customHeight="1">
      <c r="A21" s="305"/>
      <c r="B21" s="313"/>
      <c r="C21" s="304"/>
      <c r="D21" s="316"/>
      <c r="E21" s="27"/>
      <c r="F21" s="27" t="s">
        <v>601</v>
      </c>
      <c r="G21" s="25"/>
    </row>
    <row r="22" spans="1:7" ht="90" customHeight="1">
      <c r="A22" s="305"/>
      <c r="B22" s="296">
        <v>2.0299999999999998</v>
      </c>
      <c r="C22" s="296" t="s">
        <v>794</v>
      </c>
      <c r="D22" s="299" t="s">
        <v>2200</v>
      </c>
      <c r="E22" s="302" t="s">
        <v>424</v>
      </c>
      <c r="F22" s="164" t="s">
        <v>447</v>
      </c>
      <c r="G22" s="25"/>
    </row>
    <row r="23" spans="1:7" ht="109.5" customHeight="1">
      <c r="A23" s="305"/>
      <c r="B23" s="297"/>
      <c r="C23" s="297"/>
      <c r="D23" s="300"/>
      <c r="E23" s="303"/>
      <c r="F23" s="165" t="s">
        <v>795</v>
      </c>
      <c r="G23" s="25"/>
    </row>
    <row r="24" spans="1:7" ht="74.25" customHeight="1">
      <c r="A24" s="305"/>
      <c r="B24" s="298"/>
      <c r="C24" s="298"/>
      <c r="D24" s="301"/>
      <c r="E24" s="304"/>
      <c r="F24" s="27" t="s">
        <v>423</v>
      </c>
      <c r="G24" s="25"/>
    </row>
    <row r="25" spans="1:7" ht="72" customHeight="1">
      <c r="A25" s="305"/>
      <c r="B25" s="2" t="s">
        <v>445</v>
      </c>
      <c r="C25" s="27" t="s">
        <v>446</v>
      </c>
      <c r="D25" s="28" t="s">
        <v>2201</v>
      </c>
      <c r="E25" s="27" t="s">
        <v>2196</v>
      </c>
      <c r="F25" s="27" t="s">
        <v>448</v>
      </c>
      <c r="G25" s="25"/>
    </row>
    <row r="26" spans="1:7" ht="98.1" customHeight="1">
      <c r="A26" s="305"/>
      <c r="B26" s="293">
        <v>3</v>
      </c>
      <c r="C26" s="311" t="s">
        <v>66</v>
      </c>
      <c r="D26" s="314" t="s">
        <v>2202</v>
      </c>
      <c r="E26" s="302" t="s">
        <v>0</v>
      </c>
      <c r="F26" s="164" t="s">
        <v>60</v>
      </c>
      <c r="G26" s="25"/>
    </row>
    <row r="27" spans="1:7" ht="90" customHeight="1">
      <c r="A27" s="305"/>
      <c r="B27" s="294"/>
      <c r="C27" s="312"/>
      <c r="D27" s="315"/>
      <c r="E27" s="303"/>
      <c r="F27" s="165" t="s">
        <v>55</v>
      </c>
      <c r="G27" s="25"/>
    </row>
    <row r="28" spans="1:7" ht="19.350000000000001" customHeight="1">
      <c r="A28" s="305"/>
      <c r="B28" s="294"/>
      <c r="C28" s="312"/>
      <c r="D28" s="315"/>
      <c r="E28" s="303"/>
      <c r="F28" s="165" t="s">
        <v>56</v>
      </c>
      <c r="G28" s="25"/>
    </row>
    <row r="29" spans="1:7" ht="74.45" customHeight="1">
      <c r="A29" s="305"/>
      <c r="B29" s="294"/>
      <c r="C29" s="312"/>
      <c r="D29" s="315"/>
      <c r="E29" s="303"/>
      <c r="F29" s="165" t="s">
        <v>57</v>
      </c>
      <c r="G29" s="25"/>
    </row>
    <row r="30" spans="1:7" ht="62.45" customHeight="1">
      <c r="A30" s="305"/>
      <c r="B30" s="294"/>
      <c r="C30" s="312"/>
      <c r="D30" s="315"/>
      <c r="E30" s="303"/>
      <c r="F30" s="165" t="s">
        <v>58</v>
      </c>
      <c r="G30" s="25"/>
    </row>
    <row r="31" spans="1:7" ht="81" customHeight="1">
      <c r="A31" s="305"/>
      <c r="B31" s="294"/>
      <c r="C31" s="312"/>
      <c r="D31" s="315"/>
      <c r="E31" s="303"/>
      <c r="F31" s="165" t="s">
        <v>59</v>
      </c>
      <c r="G31" s="25"/>
    </row>
    <row r="32" spans="1:7" ht="48.75" customHeight="1">
      <c r="A32" s="305"/>
      <c r="B32" s="294"/>
      <c r="C32" s="312"/>
      <c r="D32" s="315"/>
      <c r="E32" s="303"/>
      <c r="F32" s="165" t="s">
        <v>62</v>
      </c>
      <c r="G32" s="25"/>
    </row>
    <row r="33" spans="1:7" ht="98.45" customHeight="1">
      <c r="A33" s="305"/>
      <c r="B33" s="294"/>
      <c r="C33" s="312"/>
      <c r="D33" s="315"/>
      <c r="E33" s="303"/>
      <c r="F33" s="165" t="s">
        <v>61</v>
      </c>
      <c r="G33" s="25"/>
    </row>
    <row r="34" spans="1:7" ht="89.1" customHeight="1">
      <c r="A34" s="305"/>
      <c r="B34" s="294"/>
      <c r="C34" s="312"/>
      <c r="D34" s="315"/>
      <c r="E34" s="303"/>
      <c r="F34" s="165" t="s">
        <v>63</v>
      </c>
      <c r="G34" s="25"/>
    </row>
    <row r="35" spans="1:7" ht="29.1" customHeight="1">
      <c r="A35" s="305"/>
      <c r="B35" s="294"/>
      <c r="C35" s="312"/>
      <c r="D35" s="315"/>
      <c r="E35" s="303"/>
      <c r="F35" s="165" t="s">
        <v>64</v>
      </c>
      <c r="G35" s="25"/>
    </row>
    <row r="36" spans="1:7" ht="126.75">
      <c r="A36" s="305"/>
      <c r="B36" s="295"/>
      <c r="C36" s="313"/>
      <c r="D36" s="316"/>
      <c r="E36" s="304"/>
      <c r="F36" s="166" t="s">
        <v>65</v>
      </c>
      <c r="G36" s="25"/>
    </row>
    <row r="37" spans="1:7" ht="112.5">
      <c r="A37" s="305"/>
      <c r="B37" s="141">
        <v>3.01</v>
      </c>
      <c r="C37" s="142" t="s">
        <v>66</v>
      </c>
      <c r="D37" s="28" t="s">
        <v>2203</v>
      </c>
      <c r="E37" s="167" t="s">
        <v>1294</v>
      </c>
      <c r="F37" s="168" t="s">
        <v>1396</v>
      </c>
      <c r="G37" s="25"/>
    </row>
    <row r="38" spans="1:7" ht="101.25">
      <c r="A38" s="305"/>
      <c r="B38" s="141">
        <v>3.02</v>
      </c>
      <c r="C38" s="142" t="s">
        <v>1326</v>
      </c>
      <c r="D38" s="28" t="s">
        <v>2204</v>
      </c>
      <c r="E38" s="167" t="s">
        <v>1341</v>
      </c>
      <c r="F38" s="168" t="s">
        <v>1397</v>
      </c>
      <c r="G38" s="25"/>
    </row>
    <row r="39" spans="1:7" ht="101.25">
      <c r="A39" s="305"/>
      <c r="B39" s="150">
        <v>4</v>
      </c>
      <c r="C39" s="149" t="s">
        <v>1492</v>
      </c>
      <c r="D39" s="28" t="s">
        <v>2205</v>
      </c>
      <c r="E39" s="27" t="s">
        <v>2151</v>
      </c>
      <c r="F39" s="27" t="s">
        <v>1493</v>
      </c>
      <c r="G39" s="25"/>
    </row>
    <row r="40" spans="1:7" ht="56.25">
      <c r="A40" s="305"/>
      <c r="B40" s="141">
        <v>4.01</v>
      </c>
      <c r="C40" s="149" t="s">
        <v>1492</v>
      </c>
      <c r="D40" s="28" t="s">
        <v>2207</v>
      </c>
      <c r="E40" s="27" t="s">
        <v>2163</v>
      </c>
      <c r="F40" s="27" t="s">
        <v>2167</v>
      </c>
      <c r="G40" s="25"/>
    </row>
    <row r="41" spans="1:7" ht="56.25">
      <c r="A41" s="305"/>
      <c r="B41" s="141" t="s">
        <v>2194</v>
      </c>
      <c r="C41" s="149" t="s">
        <v>1492</v>
      </c>
      <c r="D41" s="28" t="s">
        <v>2206</v>
      </c>
      <c r="E41" s="27" t="s">
        <v>2197</v>
      </c>
      <c r="F41" s="27" t="s">
        <v>2195</v>
      </c>
      <c r="G41" s="25"/>
    </row>
    <row r="42" spans="1:7" ht="56.25">
      <c r="A42" s="305"/>
      <c r="B42" s="141" t="s">
        <v>2228</v>
      </c>
      <c r="C42" s="149" t="s">
        <v>1492</v>
      </c>
      <c r="D42" s="28" t="s">
        <v>2233</v>
      </c>
      <c r="E42" s="27" t="s">
        <v>2196</v>
      </c>
      <c r="F42" s="27" t="s">
        <v>2229</v>
      </c>
      <c r="G42" s="25"/>
    </row>
    <row r="43" spans="1:7" ht="123.75">
      <c r="A43" s="305"/>
      <c r="B43" s="160">
        <v>4.0999999999999996</v>
      </c>
      <c r="C43" s="149" t="s">
        <v>2232</v>
      </c>
      <c r="D43" s="161">
        <v>42867</v>
      </c>
      <c r="E43" s="169" t="s">
        <v>2235</v>
      </c>
      <c r="F43" s="27" t="s">
        <v>2234</v>
      </c>
      <c r="G43" s="25"/>
    </row>
    <row r="44" spans="1:7" ht="78.75">
      <c r="A44" s="305"/>
      <c r="B44" s="160">
        <v>4.2</v>
      </c>
      <c r="C44" s="149" t="s">
        <v>2232</v>
      </c>
      <c r="D44" s="161">
        <v>42704</v>
      </c>
      <c r="E44" s="169" t="s">
        <v>2431</v>
      </c>
      <c r="F44" s="27" t="s">
        <v>2406</v>
      </c>
      <c r="G44" s="25"/>
    </row>
    <row r="45" spans="1:7" ht="157.5">
      <c r="A45" s="305"/>
      <c r="B45" s="202">
        <v>5</v>
      </c>
      <c r="C45" s="149" t="s">
        <v>2232</v>
      </c>
      <c r="D45" s="161">
        <v>42867</v>
      </c>
      <c r="E45" s="169" t="s">
        <v>12652</v>
      </c>
      <c r="F45" s="27" t="s">
        <v>12374</v>
      </c>
      <c r="G45" s="25"/>
    </row>
    <row r="46" spans="1:7" ht="45">
      <c r="A46" s="305"/>
      <c r="B46" s="160">
        <v>5.01</v>
      </c>
      <c r="C46" s="149" t="s">
        <v>2232</v>
      </c>
      <c r="D46" s="161">
        <v>42907</v>
      </c>
      <c r="E46" s="169" t="s">
        <v>15329</v>
      </c>
      <c r="F46" s="27" t="s">
        <v>12374</v>
      </c>
      <c r="G46" s="25"/>
    </row>
    <row r="47" spans="1:7" ht="67.5">
      <c r="A47" s="305"/>
      <c r="B47" s="160">
        <v>5.0999999999999996</v>
      </c>
      <c r="C47" s="149" t="s">
        <v>2232</v>
      </c>
      <c r="D47" s="161">
        <v>43070</v>
      </c>
      <c r="E47" s="169" t="s">
        <v>12862</v>
      </c>
      <c r="F47" s="27" t="s">
        <v>12863</v>
      </c>
      <c r="G47" s="25"/>
    </row>
    <row r="48" spans="1:7" ht="56.25">
      <c r="A48" s="305"/>
      <c r="B48" s="160">
        <v>5.1100000000000003</v>
      </c>
      <c r="C48" s="149" t="s">
        <v>13097</v>
      </c>
      <c r="D48" s="161">
        <v>43217</v>
      </c>
      <c r="E48" s="169" t="s">
        <v>13199</v>
      </c>
      <c r="F48" s="27" t="s">
        <v>13124</v>
      </c>
      <c r="G48" s="25"/>
    </row>
    <row r="49" spans="1:7" ht="56.25">
      <c r="A49" s="305"/>
      <c r="B49" s="160">
        <v>5.12</v>
      </c>
      <c r="C49" s="149" t="s">
        <v>13097</v>
      </c>
      <c r="D49" s="161">
        <v>43581</v>
      </c>
      <c r="E49" s="169" t="s">
        <v>13199</v>
      </c>
      <c r="F49" s="27" t="s">
        <v>13741</v>
      </c>
      <c r="G49" s="25"/>
    </row>
    <row r="50" spans="1:7" ht="78.75">
      <c r="A50" s="305"/>
      <c r="B50" s="202">
        <v>6</v>
      </c>
      <c r="C50" s="149" t="s">
        <v>13097</v>
      </c>
      <c r="D50" s="161">
        <v>43964</v>
      </c>
      <c r="E50" s="169" t="s">
        <v>13953</v>
      </c>
      <c r="F50" s="27" t="s">
        <v>13744</v>
      </c>
      <c r="G50" s="25"/>
    </row>
    <row r="51" spans="1:7" ht="45">
      <c r="A51" s="305"/>
      <c r="B51" s="160">
        <v>6.01</v>
      </c>
      <c r="C51" s="149" t="s">
        <v>13097</v>
      </c>
      <c r="D51" s="161">
        <v>43970</v>
      </c>
      <c r="E51" s="169" t="s">
        <v>15330</v>
      </c>
      <c r="F51" s="169" t="s">
        <v>13744</v>
      </c>
      <c r="G51" s="25"/>
    </row>
    <row r="52" spans="1:7" ht="45">
      <c r="A52" s="305"/>
      <c r="B52" s="160">
        <v>6.1</v>
      </c>
      <c r="C52" s="149" t="s">
        <v>13097</v>
      </c>
      <c r="D52" s="161">
        <v>44314</v>
      </c>
      <c r="E52" s="169" t="s">
        <v>15323</v>
      </c>
      <c r="F52" s="169" t="s">
        <v>14913</v>
      </c>
      <c r="G52" s="25"/>
    </row>
    <row r="53" spans="1:7" ht="45">
      <c r="A53" s="305"/>
      <c r="B53" s="160">
        <v>6.2</v>
      </c>
      <c r="C53" s="149" t="s">
        <v>13097</v>
      </c>
      <c r="D53" s="161">
        <v>44678</v>
      </c>
      <c r="E53" s="169" t="s">
        <v>15323</v>
      </c>
      <c r="F53" s="169" t="s">
        <v>15322</v>
      </c>
      <c r="G53" s="25"/>
    </row>
    <row r="54" spans="1:7" ht="45">
      <c r="A54" s="305"/>
      <c r="B54" s="160">
        <v>6.21</v>
      </c>
      <c r="C54" s="149" t="s">
        <v>13097</v>
      </c>
      <c r="D54" s="161">
        <v>44687</v>
      </c>
      <c r="E54" s="169" t="s">
        <v>15331</v>
      </c>
      <c r="F54" s="169" t="s">
        <v>15322</v>
      </c>
      <c r="G54" s="25"/>
    </row>
    <row r="55" spans="1:7" ht="45">
      <c r="A55" s="305"/>
      <c r="B55" s="160">
        <v>6.22</v>
      </c>
      <c r="C55" s="149" t="s">
        <v>13097</v>
      </c>
      <c r="D55" s="275">
        <v>44692</v>
      </c>
      <c r="E55" s="169" t="s">
        <v>15330</v>
      </c>
      <c r="F55" s="169" t="s">
        <v>15322</v>
      </c>
      <c r="G55" s="25"/>
    </row>
    <row r="56" spans="1:7" ht="56.25">
      <c r="A56" s="305"/>
      <c r="B56" s="202">
        <v>6.3</v>
      </c>
      <c r="C56" s="149" t="s">
        <v>13097</v>
      </c>
      <c r="D56" s="275">
        <v>45051</v>
      </c>
      <c r="E56" s="169" t="s">
        <v>15590</v>
      </c>
      <c r="F56" s="169" t="s">
        <v>15371</v>
      </c>
      <c r="G56" s="25"/>
    </row>
    <row r="57" spans="1:7" ht="45">
      <c r="A57" s="305"/>
      <c r="B57" s="160">
        <v>6.31</v>
      </c>
      <c r="C57" s="149" t="s">
        <v>13097</v>
      </c>
      <c r="D57" s="275">
        <v>45072</v>
      </c>
      <c r="E57" s="169" t="s">
        <v>15592</v>
      </c>
      <c r="F57" s="169" t="s">
        <v>15371</v>
      </c>
      <c r="G57" s="25"/>
    </row>
    <row r="58" spans="1:7" ht="40.5" customHeight="1">
      <c r="A58" s="305"/>
      <c r="B58" s="202">
        <v>6.4</v>
      </c>
      <c r="C58" s="149" t="s">
        <v>13097</v>
      </c>
      <c r="D58" s="275">
        <v>45408</v>
      </c>
      <c r="E58" s="169" t="s">
        <v>15594</v>
      </c>
      <c r="F58" s="169" t="s">
        <v>15593</v>
      </c>
      <c r="G58" s="25"/>
    </row>
    <row r="59" spans="1:7" ht="32.450000000000003" customHeight="1">
      <c r="A59" s="305"/>
      <c r="B59" s="202">
        <v>6.5</v>
      </c>
      <c r="C59" s="149" t="s">
        <v>13097</v>
      </c>
      <c r="D59" s="275">
        <v>45772</v>
      </c>
      <c r="E59" s="169" t="s">
        <v>15669</v>
      </c>
      <c r="F59" s="169" t="s">
        <v>15720</v>
      </c>
      <c r="G59" s="25"/>
    </row>
    <row r="60" spans="1:7" ht="13.5" thickBot="1">
      <c r="A60" s="306"/>
      <c r="B60" s="307" t="str">
        <f ca="1">OFFSET(L!$C$1,MATCH("General"&amp;"Cpy",L!$A:$A,0)-1,SL,,)</f>
        <v>© 2025 Responsible Minerals Initiative。保留所有权利。</v>
      </c>
      <c r="C60" s="307"/>
      <c r="D60" s="307"/>
      <c r="E60" s="307"/>
      <c r="F60" s="307"/>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9440E96-C197-44E2-A451-C475F2EE266A}"/>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C5D2B3F-9553-4928-B2D3-A6E2B32CB397}"/>
    </customSheetView>
  </customSheetViews>
  <phoneticPr fontId="10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网址：(www.responsiblemineralsinitiative.org) 培训和指导、模板、负责任矿物审验流程合规冶炼厂列表。</v>
      </c>
      <c r="B1" s="100" t="s">
        <v>429</v>
      </c>
    </row>
    <row r="2" spans="1:2" ht="30">
      <c r="A2" s="105" t="str">
        <f ca="1">OFFSET(L!$C$1,MATCH("Instructions"&amp;ADDRESS(ROW(),COLUMN(),4),L!$A:$A,0)-1,SL,,)</f>
        <v>介绍</v>
      </c>
      <c r="B2" s="100" t="s">
        <v>1270</v>
      </c>
    </row>
    <row r="3" spans="1:2" ht="120">
      <c r="A3" s="102"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00" t="s">
        <v>1271</v>
      </c>
    </row>
    <row r="4" spans="1:2" ht="222.6" customHeight="1">
      <c r="A4" s="102"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00" t="s">
        <v>1277</v>
      </c>
    </row>
    <row r="5" spans="1:2" ht="15">
      <c r="A5" s="106"/>
      <c r="B5" s="100"/>
    </row>
    <row r="6" spans="1:2" ht="30">
      <c r="A6" s="105" t="str">
        <f ca="1">OFFSET(L!$C$1,MATCH("Instructions"&amp;ADDRESS(ROW(),COLUMN(),4),L!$A:$A,0)-1,SL,,)</f>
        <v>公司信息的填写说明（第 8 至 22 行）。_x000D_
请仅以英文作答</v>
      </c>
      <c r="B6" s="100" t="s">
        <v>1270</v>
      </c>
    </row>
    <row r="7" spans="1:2" ht="15">
      <c r="A7" s="237" t="str">
        <f ca="1">OFFSET(L!$C$1,MATCH("Instructions"&amp;ADDRESS(ROW(),COLUMN(),4),L!$A:$A,0)-1,SL,,)</f>
        <v>注：带星号 (*) 的字段为必填。</v>
      </c>
      <c r="B7" s="100"/>
    </row>
    <row r="8" spans="1:2" ht="15">
      <c r="A8" s="102" t="str">
        <f ca="1">OFFSET(L!$C$1,MATCH("Instructions"&amp;ADDRESS(ROW(),COLUMN(),4),L!$A:$A,0)-1,SL,,)</f>
        <v>1. 插入贵公司的法定名称。请勿使用缩写。在此字段中，您可以选择添加其他商业名称、营业名称等。</v>
      </c>
      <c r="B8" s="100"/>
    </row>
    <row r="9" spans="1:2" ht="405.6" customHeight="1">
      <c r="A9" s="146"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v>
      </c>
      <c r="B9" s="100" t="s">
        <v>1269</v>
      </c>
    </row>
    <row r="10" spans="1:2" ht="36" customHeight="1">
      <c r="A10" s="102" t="str">
        <f ca="1">OFFSET(L!$C$1,MATCH("Instructions"&amp;ADDRESS(ROW(),COLUMN(),4),L!$A:$A,0)-1,SL,,)</f>
        <v>3. 插入贵公司的唯一识别序号或编号（DUNS 号码、VAT 号码、客户特定识别码等）</v>
      </c>
      <c r="B10" s="100"/>
    </row>
    <row r="11" spans="1:2" ht="35.25" customHeight="1">
      <c r="A11" s="102" t="str">
        <f ca="1">OFFSET(L!$C$1,MATCH("Instructions"&amp;ADDRESS(ROW(),COLUMN(),4),L!$A:$A,0)-1,SL,,)</f>
        <v>4. 插入唯一识别序号或代码出处（例如“DUNS”、“VAT”、“客户”等）</v>
      </c>
      <c r="B11" s="100"/>
    </row>
    <row r="12" spans="1:2" ht="30">
      <c r="A12" s="102" t="str">
        <f ca="1">OFFSET(L!$C$1,MATCH("Instructions"&amp;ADDRESS(ROW(),COLUMN(),4),L!$A:$A,0)-1,SL,,)</f>
        <v>5. 插入贵公司的完整地址（街道、城市、州、国家或地区、邮政编码）。此为必填字段。</v>
      </c>
      <c r="B12" s="100" t="s">
        <v>1270</v>
      </c>
    </row>
    <row r="13" spans="1:2" ht="33.75" customHeight="1">
      <c r="A13" s="102" t="str">
        <f ca="1">OFFSET(L!$C$1,MATCH("Instructions"&amp;ADDRESS(ROW(),COLUMN(),4),L!$A:$A,0)-1,SL,,)</f>
        <v>6. 插入对此申报信息内容负责的联系人姓名。此为必填字段。</v>
      </c>
      <c r="B13" s="100"/>
    </row>
    <row r="14" spans="1:2" ht="15">
      <c r="A14" s="102" t="str">
        <f ca="1">OFFSET(L!$C$1,MATCH("Instructions"&amp;ADDRESS(ROW(),COLUMN(),4),L!$A:$A,0)-1,SL,,)</f>
        <v>7. 插入联系人的电子邮件地址。如果没有电子邮件地址，请说明“无”或“不适用”。如留空此字段，会导致此表格出错。此为必填字段。</v>
      </c>
      <c r="B14" s="100"/>
    </row>
    <row r="15" spans="1:2" ht="25.5" customHeight="1">
      <c r="A15" s="102" t="str">
        <f ca="1">OFFSET(L!$C$1,MATCH("Instructions"&amp;ADDRESS(ROW(),COLUMN(),4),L!$A:$A,0)-1,SL,,)</f>
        <v>8. 插入联系人的电话号码。此为必填字段。</v>
      </c>
      <c r="B15" s="100"/>
    </row>
    <row r="16" spans="1:2" ht="15">
      <c r="A16" s="102" t="str">
        <f ca="1">OFFSET(L!$C$1,MATCH("Instructions"&amp;ADDRESS(ROW(),COLUMN(),4),L!$A:$A,0)-1,SL,,)</f>
        <v xml:space="preserve">9. 插入负责申报信息内容的人员姓名。授权人可能与联系人不同。请勿填写“相同”或相似信息，而需提供授权人的姓名。此为必填字段。 </v>
      </c>
      <c r="B16" s="100"/>
    </row>
    <row r="17" spans="1:2" ht="15">
      <c r="A17" s="102" t="str">
        <f ca="1">OFFSET(L!$C$1,MATCH("Instructions"&amp;ADDRESS(ROW(),COLUMN(),4),L!$A:$A,0)-1,SL,,)</f>
        <v>10. 输入授权人的职位。 此为选填字段。</v>
      </c>
      <c r="B17" s="100"/>
    </row>
    <row r="18" spans="1:2" ht="15">
      <c r="A18" s="102" t="str">
        <f ca="1">OFFSET(L!$C$1,MATCH("Instructions"&amp;ADDRESS(ROW(),COLUMN(),4),L!$A:$A,0)-1,SL,,)</f>
        <v>11.  输入授权人的电子邮件地址。如果没有电子邮件地址，请声明“无”或“不适用”。如留空此字段，会导致表格出错。此为必填字段。</v>
      </c>
      <c r="B18" s="100"/>
    </row>
    <row r="19" spans="1:2" ht="15">
      <c r="A19" s="102" t="str">
        <f ca="1">OFFSET(L!$C$1,MATCH("Instructions"&amp;ADDRESS(ROW(),COLUMN(),4),L!$A:$A,0)-1,SL,,)</f>
        <v>12. 插入授权人的电话号码。此字段自由选择填写。</v>
      </c>
      <c r="B19" s="100"/>
    </row>
    <row r="20" spans="1:2" ht="33.75" customHeight="1">
      <c r="A20" s="102" t="str">
        <f ca="1">OFFSET(L!$C$1,MATCH("Instructions"&amp;ADDRESS(ROW(),COLUMN(),4),L!$A:$A,0)-1,SL,,)</f>
        <v>13. 请使用“日-月-年”的格式输入申报日期。此为必填字段。</v>
      </c>
      <c r="B20" s="100"/>
    </row>
    <row r="21" spans="1:2" ht="30">
      <c r="A21" s="102" t="str">
        <f ca="1">OFFSET(L!$C$1,MATCH("Instructions"&amp;ADDRESS(ROW(),COLUMN(),4),L!$A:$A,0)-1,SL,,)</f>
        <v>14. 例如，用户应将文件名保存为“公司名-日期.xls”（日期格式为年-月-日）。</v>
      </c>
      <c r="B21" s="100" t="s">
        <v>1270</v>
      </c>
    </row>
    <row r="22" spans="1:2" ht="15">
      <c r="A22" s="106"/>
      <c r="B22" s="100"/>
    </row>
    <row r="23" spans="1:2" ht="30">
      <c r="A23" s="105" t="str">
        <f ca="1">OFFSET(L!$C$1,MATCH("Instructions"&amp;ADDRESS(ROW(),COLUMN(),4),L!$A:$A,0)-1,SL,,)</f>
        <v>八道尽职调查问题的填写指南（第 24 至 71 行）。_x000D_
请仅以英文作答</v>
      </c>
      <c r="B23" s="100" t="s">
        <v>1270</v>
      </c>
    </row>
    <row r="24" spans="1:2" ht="80.45" customHeight="1">
      <c r="A24" s="102"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00" t="s">
        <v>1273</v>
      </c>
    </row>
    <row r="25" spans="1:2" ht="72" customHeight="1">
      <c r="A25" s="102"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00" t="s">
        <v>1270</v>
      </c>
    </row>
    <row r="26" spans="1:2" ht="280.7" customHeight="1">
      <c r="A26" s="102"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00" t="s">
        <v>1270</v>
      </c>
    </row>
    <row r="27" spans="1:2" ht="30">
      <c r="A27" s="102" t="str">
        <f ca="1">OFFSET(L!$C$1,MATCH("Instructions"&amp;ADDRESS(ROW(),COLUMN(),4),L!$A:$A,0)-1,SL,,)</f>
        <v xml:space="preserve">如果回答为“否”，某些公司需要进一步求证，请在注释栏中详细说明。 </v>
      </c>
      <c r="B27" s="100" t="s">
        <v>1270</v>
      </c>
    </row>
    <row r="28" spans="1:2" ht="247.5" customHeight="1">
      <c r="A28" s="102"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00"/>
    </row>
    <row r="29" spans="1:2" ht="157.35" customHeight="1">
      <c r="A29" s="102"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00" t="s">
        <v>1270</v>
      </c>
    </row>
    <row r="30" spans="1:2" ht="181.7" customHeight="1">
      <c r="A30" s="102"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00"/>
    </row>
    <row r="31" spans="1:2" ht="90">
      <c r="A31" s="102"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00" t="s">
        <v>1270</v>
      </c>
    </row>
    <row r="32" spans="1:2" ht="234.6" customHeight="1">
      <c r="A32" s="102"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00" t="s">
        <v>1273</v>
      </c>
    </row>
    <row r="33" spans="1:2" ht="60">
      <c r="A33" s="102"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00"/>
    </row>
    <row r="34" spans="1:2" ht="30">
      <c r="A34" s="102"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00" t="s">
        <v>1270</v>
      </c>
    </row>
    <row r="35" spans="1:2" ht="21" customHeight="1">
      <c r="A35" s="102" t="str">
        <f ca="1">OFFSET(L!$C$1,MATCH("Instructions"&amp;ADDRESS(ROW(),COLUMN(),4),L!$A:$A,0)-1,SL,,)</f>
        <v>在注释部分提供您的意见，以进一步说明您的回答。</v>
      </c>
      <c r="B35" s="100"/>
    </row>
    <row r="36" spans="1:2" ht="15">
      <c r="A36" s="106"/>
      <c r="B36" s="100"/>
    </row>
    <row r="37" spans="1:2" ht="30">
      <c r="A37" s="105" t="str">
        <f ca="1">OFFSET(L!$C$1,MATCH("Instructions"&amp;ADDRESS(ROW(),COLUMN(),4),L!$A:$A,0)-1,SL,,)</f>
        <v>完成问题 A 至 H 的说明（第 75 至 89 行）。如果问题 1 和 2 就任何金属的回答为“是”，必须回答问题 A 至 H。_x000D_
请仅以英文作答</v>
      </c>
      <c r="B37" s="100" t="s">
        <v>1270</v>
      </c>
    </row>
    <row r="38" spans="1:2" ht="135">
      <c r="A38" s="102"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00" t="s">
        <v>1272</v>
      </c>
    </row>
    <row r="39" spans="1:2" ht="45">
      <c r="A39" s="102" t="str">
        <f ca="1">OFFSET(L!$C$1,MATCH("Instructions"&amp;ADDRESS(ROW(),COLUMN(),4),L!$A:$A,0)-1,SL,,)</f>
        <v>A. 这是披露公司是否具有负责任矿产采购政策的申报。请以“是”或“否”来回答此问题。须在问题注释字段提供说明。_x000D_
_x000D_
此问题必须作答。</v>
      </c>
      <c r="B39" s="100"/>
    </row>
    <row r="40" spans="1:2" ht="65.45" customHeight="1">
      <c r="A40" s="102"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00"/>
    </row>
    <row r="41" spans="1:2" ht="75">
      <c r="A41" s="102"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00" t="s">
        <v>1275</v>
      </c>
    </row>
    <row r="42" spans="1:2" ht="120">
      <c r="A42" s="102"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00" t="s">
        <v>1273</v>
      </c>
    </row>
    <row r="43" spans="1:2" ht="120">
      <c r="A43" s="102"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00" t="s">
        <v>1274</v>
      </c>
    </row>
    <row r="44" spans="1:2" ht="105">
      <c r="A44" s="102"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00" t="s">
        <v>1270</v>
      </c>
    </row>
    <row r="45" spans="1:2" ht="120">
      <c r="A45" s="102" t="str">
        <f ca="1">OFFSET(L!$C$1,MATCH("Instructions"&amp;ADDRESS(ROW(),COLUMN(),4),L!$A:$A,0)-1,SL,,)</f>
        <v>G. 此问题是要披露公司是否受 SEC 规则规限。请以“是”或“否”来回答此问题。须在问题注释字段提供说明。此问题必须作答。要了解更多信息，请参见 www.sec.gov。</v>
      </c>
      <c r="B45" s="100" t="s">
        <v>1271</v>
      </c>
    </row>
    <row r="46" spans="1:2" ht="85.5" customHeight="1">
      <c r="A46" s="102"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00" t="s">
        <v>1270</v>
      </c>
    </row>
    <row r="47" spans="1:2" ht="15">
      <c r="A47" s="106"/>
      <c r="B47" s="100"/>
    </row>
    <row r="48" spans="1:2" ht="30">
      <c r="A48" s="105" t="str">
        <f ca="1">OFFSET(L!$C$1,MATCH("Instructions"&amp;ADDRESS(ROW(),COLUMN(),4),L!$A:$A,0)-1,SL,,)</f>
        <v>冶炼厂列表选项卡的填写说明。请仅以英文作答</v>
      </c>
      <c r="B48" s="100" t="s">
        <v>1270</v>
      </c>
    </row>
    <row r="49" spans="1:2" ht="22.5" customHeight="1">
      <c r="A49" s="237" t="str">
        <f ca="1">OFFSET(L!$C$1,MATCH("Instructions"&amp;ADDRESS(ROW(),COLUMN(),4),L!$A:$A,0)-1,SL,,)</f>
        <v>注：带星号 (*) 列表示必填字段。</v>
      </c>
      <c r="B49" s="100"/>
    </row>
    <row r="50" spans="1:2" ht="60">
      <c r="A50" s="102"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00" t="s">
        <v>1269</v>
      </c>
    </row>
    <row r="51" spans="1:2" ht="51" customHeight="1">
      <c r="A51" s="102" t="str">
        <f ca="1">OFFSET(L!$C$1,MATCH("Instructions"&amp;ADDRESS(ROW(),COLUMN(),4),L!$A:$A,0)-1,SL,,)</f>
        <v>1. 冶炼厂识别输入列 - 如果您知道冶炼厂识别号码，请在 A 列输入号码（B、C、E、F、G、I 和 J 列将自动填入）。A 列不会自动填入。</v>
      </c>
      <c r="B51" s="100" t="s">
        <v>1270</v>
      </c>
    </row>
    <row r="52" spans="1:2" ht="44.45" customHeight="1">
      <c r="A52" s="102" t="str">
        <f ca="1">OFFSET(L!$C$1,MATCH("Instructions"&amp;ADDRESS(ROW(),COLUMN(),4),L!$A:$A,0)-1,SL,,)</f>
        <v>2. 金属 (*) - 在下拉菜单中，选择正在输入信息的冶炼厂所提炼的金属。 此为必填字段。</v>
      </c>
      <c r="B52" s="100"/>
    </row>
    <row r="53" spans="1:2" ht="78.95" customHeight="1">
      <c r="A53" s="156"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00" t="s">
        <v>1270</v>
      </c>
    </row>
    <row r="54" spans="1:2" ht="60">
      <c r="A54" s="102" t="str">
        <f ca="1">OFFSET(L!$C$1,MATCH("Instructions"&amp;ADDRESS(ROW(),COLUMN(),4),L!$A:$A,0)-1,SL,,)</f>
        <v>4. 冶炼厂名称 (1) - 如果选择 C 列中的冶炼厂名称，请填写冶炼厂的名称。如果选择 C 列中的“冶炼厂未列出”，此字段将自动填入。此为必填字段。</v>
      </c>
      <c r="B54" s="100" t="s">
        <v>1269</v>
      </c>
    </row>
    <row r="55" spans="1:2" ht="75">
      <c r="A55" s="102"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00" t="s">
        <v>1275</v>
      </c>
    </row>
    <row r="56" spans="1:2" ht="60">
      <c r="A56" s="102"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00" t="s">
        <v>1269</v>
      </c>
    </row>
    <row r="57" spans="1:2" ht="60">
      <c r="A57" s="102" t="str">
        <f ca="1">OFFSET(L!$C$1,MATCH("Instructions"&amp;ADDRESS(ROW(),COLUMN(),4),L!$A:$A,0)-1,SL,,)</f>
        <v xml:space="preserve">7. 冶炼厂识别号码 - F 列包括所有的冶炼厂识别号码。 如果在 C 列中使用下拉框选择冶炼厂名称，此字段会自动填入。 </v>
      </c>
      <c r="B57" s="100" t="s">
        <v>1269</v>
      </c>
    </row>
    <row r="58" spans="1:2" ht="60">
      <c r="A58" s="102" t="str">
        <f ca="1">OFFSET(L!$C$1,MATCH("Instructions"&amp;ADDRESS(ROW(),COLUMN(),4),L!$A:$A,0)-1,SL,,)</f>
        <v>8. 冶炼厂所在街道 - 提供冶炼厂所在街道的名称。此为选填字段。</v>
      </c>
      <c r="B58" s="100" t="s">
        <v>1269</v>
      </c>
    </row>
    <row r="59" spans="1:2" ht="30">
      <c r="A59" s="102" t="str">
        <f ca="1">OFFSET(L!$C$1,MATCH("Instructions"&amp;ADDRESS(ROW(),COLUMN(),4),L!$A:$A,0)-1,SL,,)</f>
        <v>9. 冶炼厂所在城市 - 提供冶炼厂所在城市的名称。此为选填字段。</v>
      </c>
      <c r="B59" s="100" t="s">
        <v>1270</v>
      </c>
    </row>
    <row r="60" spans="1:2" ht="45" customHeight="1">
      <c r="A60" s="102" t="str">
        <f ca="1">OFFSET(L!$C$1,MATCH("Instructions"&amp;ADDRESS(ROW(),COLUMN(),4),L!$A:$A,0)-1,SL,,)</f>
        <v>10. 冶炼厂地点：州/省（如适用）- 提供冶炼厂所在的州/省。此为选填字段。</v>
      </c>
      <c r="B60" s="100" t="s">
        <v>1273</v>
      </c>
    </row>
    <row r="61" spans="1:2" ht="105">
      <c r="A61" s="102"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00" t="s">
        <v>1273</v>
      </c>
    </row>
    <row r="62" spans="1:2" ht="60">
      <c r="A62" s="102" t="str">
        <f ca="1">OFFSET(L!$C$1,MATCH("Instructions"&amp;ADDRESS(ROW(),COLUMN(),4),L!$A:$A,0)-1,SL,,)</f>
        <v xml:space="preserve">12. 冶炼厂联系人电子邮件 - 填写被确定为冶炼厂联系人的电子邮件。例如： John.Smith@SmelterXXX.com。填写此字段栏前，请阅读冶炼厂联系人姓名填写指引。 </v>
      </c>
      <c r="B62" s="100" t="s">
        <v>1269</v>
      </c>
    </row>
    <row r="63" spans="1:2" ht="125.45" customHeight="1">
      <c r="A63" s="102"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00" t="s">
        <v>1269</v>
      </c>
    </row>
    <row r="64" spans="1:2" ht="136.35" customHeight="1">
      <c r="A64" s="102"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00"/>
    </row>
    <row r="65" spans="1:2" ht="75">
      <c r="A65" s="102" t="str">
        <f ca="1">OFFSET(L!$C$1,MATCH("Instructions"&amp;ADDRESS(ROW(),COLUMN(),4),L!$A:$A,0)-1,SL,,)</f>
        <v>15. 表明冶炼厂是否仅从回收料或报废料资源中获取冶炼过程的来料。此为选答问题。本问题允许的回答包括：_x000D_
_x000D_
- 是_x000D_
- 否_x000D_
- 未知</v>
      </c>
      <c r="B65" s="100"/>
    </row>
    <row r="66" spans="1:2" ht="110.25" customHeight="1">
      <c r="A66" s="102" t="str">
        <f ca="1">OFFSET(L!$C$1,MATCH("Instructions"&amp;ADDRESS(ROW(),COLUMN(),4),L!$A:$A,0)-1,SL,,)</f>
        <v>16. 注释 - 无格式限制的文字栏，可输入有关冶炼厂的任何意见。例如：冶炼厂正在被 YYY 公司收购</v>
      </c>
      <c r="B66" s="100"/>
    </row>
    <row r="67" spans="1:2" ht="15">
      <c r="A67" s="107"/>
      <c r="B67" s="100"/>
    </row>
    <row r="68" spans="1:2" ht="34.5" customHeight="1">
      <c r="A68" s="105" t="str">
        <f ca="1">OFFSET(L!$C$1,MATCH("Instructions"&amp;ADDRESS(ROW(),COLUMN(),4),L!$A:$A,0)-1,SL,,)</f>
        <v>条款及细则</v>
      </c>
      <c r="B68" s="100"/>
    </row>
    <row r="69" spans="1:2" ht="15">
      <c r="A69" s="107"/>
      <c r="B69" s="100"/>
    </row>
    <row r="70" spans="1:2" ht="80.45" customHeight="1">
      <c r="A70" s="105"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00" t="s">
        <v>1270</v>
      </c>
    </row>
    <row r="71" spans="1:2" ht="93.6" customHeight="1">
      <c r="A71" s="237"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00" t="s">
        <v>1276</v>
      </c>
    </row>
    <row r="72" spans="1:2" ht="155.44999999999999" customHeight="1">
      <c r="A72" s="237"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00" t="s">
        <v>1274</v>
      </c>
    </row>
    <row r="73" spans="1:2" ht="75">
      <c r="A73" s="237"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00" t="s">
        <v>1275</v>
      </c>
    </row>
    <row r="74" spans="1:2" ht="30">
      <c r="A74" s="102"/>
      <c r="B74" s="100" t="s">
        <v>428</v>
      </c>
    </row>
    <row r="75" spans="1:2" ht="15">
      <c r="A75" s="102" t="str">
        <f ca="1">OFFSET(L!$C$1,MATCH("General"&amp;"Cpy",L!$A:$A,0)-1,SL,,)</f>
        <v>© 2025 Responsible Minerals Initiative。保留所有权利。</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2" type="noConversion"/>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物品</v>
      </c>
      <c r="C2" s="137" t="str">
        <f ca="1">OFFSET(L!$C$1,MATCH("Definitions"&amp;ADDRESS(ROW(),COLUMN(),4),L!$A:$A,0)-1,SL,,)</f>
        <v>定义</v>
      </c>
      <c r="D2" s="321"/>
      <c r="E2" s="101"/>
    </row>
    <row r="3" spans="1:5" ht="63.95" customHeight="1">
      <c r="A3" s="74"/>
      <c r="B3" s="63" t="str">
        <f ca="1">OFFSET(L!$C$1,MATCH("Definitions"&amp;ADDRESS(ROW(),COLUMN(),4),L!$A:$A,0)-1,SL,,)</f>
        <v>3TG 是钽 (Tantalum)、锡 (Tin)、钨 (Tungsten)、金 (Gold) 的缩写</v>
      </c>
      <c r="C3" s="63" t="str">
        <f ca="1">OFFSET(L!$C$1,MATCH("Definitions"&amp;ADDRESS(ROW(),COLUMN(),4),L!$A:$A,0)-1,SL,,)</f>
        <v>钽、锡、钨、金</v>
      </c>
      <c r="D3" s="321"/>
      <c r="E3" s="100" t="s">
        <v>1278</v>
      </c>
    </row>
    <row r="4" spans="1:5" ht="63.75" customHeight="1">
      <c r="A4" s="74"/>
      <c r="B4" s="63" t="str">
        <f ca="1">OFFSET(L!$C$1,MATCH("Definitions"&amp;ADDRESS(ROW(),COLUMN(),4),L!$A:$A,0)-1,SL,,)</f>
        <v>授权人</v>
      </c>
      <c r="C4" s="63" t="str">
        <f ca="1">OFFSET(L!$C$1,MATCH("Definitions"&amp;ADDRESS(ROW(),COLUMN(),4),L!$A:$A,0)-1,SL,,)</f>
        <v xml:space="preserve">此字段定义负责申报内容的人员。授权人可能与联络人不同。请勿填写“相同”或相似信息，需提供授权人的姓名。 </v>
      </c>
      <c r="D4" s="321"/>
      <c r="E4" s="100"/>
    </row>
    <row r="5" spans="1:5" ht="30">
      <c r="A5" s="74"/>
      <c r="B5" s="63" t="str">
        <f ca="1">OFFSET(L!$C$1,MATCH("Definitions"&amp;ADDRESS(ROW(),COLUMN(),4),L!$A:$A,0)-1,SL,,)</f>
        <v>受冲突影响和高风险地区 (CAHRA)</v>
      </c>
      <c r="C5" s="6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21"/>
      <c r="E5" s="100"/>
    </row>
    <row r="6" spans="1:5" ht="151.35" customHeight="1">
      <c r="A6" s="74"/>
      <c r="B6" s="63" t="str">
        <f ca="1">OFFSET(L!$C$1,MATCH("Definitions"&amp;ADDRESS(ROW(),COLUMN(),4),L!$A:$A,0)-1,SL,,)</f>
        <v xml:space="preserve">冲突矿产 </v>
      </c>
      <c r="C6" s="6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21"/>
      <c r="E6" s="100" t="s">
        <v>1279</v>
      </c>
    </row>
    <row r="7" spans="1:5" ht="105.6" customHeight="1">
      <c r="A7" s="74"/>
      <c r="B7" s="63" t="str">
        <f ca="1">OFFSET(L!$C$1,MATCH("Definitions"&amp;ADDRESS(ROW(),COLUMN(),4),L!$A:$A,0)-1,SL,,)</f>
        <v>指明国家或地区</v>
      </c>
      <c r="C7" s="6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21"/>
      <c r="E7" s="100" t="s">
        <v>1279</v>
      </c>
    </row>
    <row r="8" spans="1:5" ht="135">
      <c r="A8" s="74"/>
      <c r="B8" s="63" t="str">
        <f ca="1">OFFSET(L!$C$1,MATCH("Definitions"&amp;ADDRESS(ROW(),COLUMN(),4),L!$A:$A,0)-1,SL,,)</f>
        <v xml:space="preserve">申报范围或种类 </v>
      </c>
      <c r="C8" s="6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21"/>
      <c r="E8" s="100" t="s">
        <v>1282</v>
      </c>
    </row>
    <row r="9" spans="1:5" ht="60">
      <c r="A9" s="74"/>
      <c r="B9" s="63" t="str">
        <f ca="1">OFFSET(L!$C$1,MATCH("Definitions"&amp;ADDRESS(ROW(),COLUMN(),4),L!$A:$A,0)-1,SL,,)</f>
        <v>多德-弗兰克</v>
      </c>
      <c r="C9" s="6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21"/>
      <c r="E9" s="100" t="s">
        <v>1279</v>
      </c>
    </row>
    <row r="10" spans="1:5" ht="45">
      <c r="A10" s="74"/>
      <c r="B10" s="63" t="str">
        <f ca="1">OFFSET(L!$C$1,MATCH("Definitions"&amp;ADDRESS(ROW(),COLUMN(),4),L!$A:$A,0)-1,SL,,)</f>
        <v>刚果民主共和国</v>
      </c>
      <c r="C10" s="63" t="str">
        <f ca="1">OFFSET(L!$C$1,MATCH("Definitions"&amp;ADDRESS(ROW(),COLUMN(),4),L!$A:$A,0)-1,SL,,)</f>
        <v>刚果民主共和国</v>
      </c>
      <c r="D10" s="321"/>
      <c r="E10" s="100" t="s">
        <v>1278</v>
      </c>
    </row>
    <row r="11" spans="1:5" ht="45" hidden="1">
      <c r="A11" s="74"/>
      <c r="B11" s="63" t="str">
        <f ca="1">OFFSET(L!$C$1,MATCH("Definitions"&amp;ADDRESS(ROW(),COLUMN(),4),L!$A:$A,0)-1,SL,,)</f>
        <v>刚果民主共和国无冲突的冲突矿产</v>
      </c>
      <c r="C11" s="6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21"/>
      <c r="E11" s="100" t="s">
        <v>1278</v>
      </c>
    </row>
    <row r="12" spans="1:5" ht="45">
      <c r="A12" s="74"/>
      <c r="B12" s="63" t="str">
        <f ca="1">OFFSET(L!$C$1,MATCH("Definitions"&amp;ADDRESS(ROW(),COLUMN(),4),L!$A:$A,0)-1,SL,,)</f>
        <v>金精炼厂（冶炼厂）</v>
      </c>
      <c r="C12" s="63" t="str">
        <f ca="1">OFFSET(L!$C$1,MATCH("Definitions"&amp;ADDRESS(ROW(),COLUMN(),4),L!$A:$A,0)-1,SL,,)</f>
        <v>金精炼是指一种从黄金和含金量低的物料中提炼出纯度达 99.5% 或更高的黄金的冶金操作。请参考负责任矿物审验流程中的审核标准，了解对这类型金属的完整描述：https://www.responsiblemineralsinitiative.org/minerals-due-diligence/standards/。</v>
      </c>
      <c r="D12" s="321"/>
      <c r="E12" s="100" t="s">
        <v>1278</v>
      </c>
    </row>
    <row r="13" spans="1:5" ht="107.25" customHeight="1">
      <c r="A13" s="74"/>
      <c r="B13" s="63" t="str">
        <f ca="1">OFFSET(L!$C$1,MATCH("Definitions"&amp;ADDRESS(ROW(),COLUMN(),4),L!$A:$A,0)-1,SL,,)</f>
        <v>独立的第三方审核机构</v>
      </c>
      <c r="C13" s="6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21"/>
      <c r="E13" s="100" t="s">
        <v>1280</v>
      </c>
    </row>
    <row r="14" spans="1:5" ht="165">
      <c r="A14" s="74"/>
      <c r="B14" s="63" t="str">
        <f ca="1">OFFSET(L!$C$1,MATCH("Definitions"&amp;ADDRESS(ROW(),COLUMN(),4),L!$A:$A,0)-1,SL,,)</f>
        <v>有意添加</v>
      </c>
      <c r="C14" s="63" t="str">
        <f ca="1">OFFSET(L!$C$1,MATCH("Definitions"&amp;ADDRESS(ROW(),COLUMN(),4),L!$A:$A,0)-1,SL,,)</f>
        <v>“有意添加”通常指故在产品生命周期的一个或多个阶段中使用的旨在赋予特定属性、反应或质量的物质。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21"/>
      <c r="E14" s="100" t="s">
        <v>1278</v>
      </c>
    </row>
    <row r="15" spans="1:5" ht="75">
      <c r="A15" s="74"/>
      <c r="B15" s="63" t="str">
        <f ca="1">OFFSET(L!$C$1,MATCH("Definitions"&amp;ADDRESS(ROW(),COLUMN(),4),L!$A:$A,0)-1,SL,,)</f>
        <v>IPC</v>
      </c>
      <c r="C15" s="6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21"/>
      <c r="E15" s="100" t="s">
        <v>1278</v>
      </c>
    </row>
    <row r="16" spans="1:5" ht="45">
      <c r="A16" s="74"/>
      <c r="B16" s="63" t="str">
        <f ca="1">OFFSET(L!$C$1,MATCH("Definitions"&amp;ADDRESS(ROW(),COLUMN(),4),L!$A:$A,0)-1,SL,,)</f>
        <v>IPC-1755 冲突矿产数据交换标准</v>
      </c>
      <c r="C16" s="63"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21"/>
      <c r="E16" s="100" t="s">
        <v>1278</v>
      </c>
    </row>
    <row r="17" spans="1:5" ht="135">
      <c r="A17" s="74"/>
      <c r="B17" s="63" t="str">
        <f ca="1">OFFSET(L!$C$1,MATCH("Definitions"&amp;ADDRESS(ROW(),COLUMN(),4),L!$A:$A,0)-1,SL,,)</f>
        <v>产品功能需要</v>
      </c>
      <c r="C17" s="6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21"/>
      <c r="E17" s="100" t="s">
        <v>1278</v>
      </c>
    </row>
    <row r="18" spans="1:5" ht="90">
      <c r="A18" s="74"/>
      <c r="B18" s="63" t="str">
        <f ca="1">OFFSET(L!$C$1,MATCH("Definitions"&amp;ADDRESS(ROW(),COLUMN(),4),L!$A:$A,0)-1,SL,,)</f>
        <v>产品生产需要</v>
      </c>
      <c r="C18" s="6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21"/>
      <c r="E18" s="100" t="s">
        <v>1278</v>
      </c>
    </row>
    <row r="19" spans="1:5" ht="45">
      <c r="A19" s="74"/>
      <c r="B19" s="63" t="str">
        <f ca="1">OFFSET(L!$C$1,MATCH("Definitions"&amp;ADDRESS(ROW(),COLUMN(),4),L!$A:$A,0)-1,SL,,)</f>
        <v>经济合作与发展组织（Organization for Economic Co-operation and Development，OECD）</v>
      </c>
      <c r="C19" s="63" t="str">
        <f ca="1">OFFSET(L!$C$1,MATCH("Definitions"&amp;ADDRESS(ROW(),COLUMN(),4),L!$A:$A,0)-1,SL,,)</f>
        <v>经济合作与发展组织</v>
      </c>
      <c r="D19" s="321"/>
      <c r="E19" s="100"/>
    </row>
    <row r="20" spans="1:5" ht="15">
      <c r="A20" s="74"/>
      <c r="B20" s="63" t="str">
        <f ca="1">OFFSET(L!$C$1,MATCH("Definitions"&amp;ADDRESS(ROW(),COLUMN(),4),L!$A:$A,0)-1,SL,,)</f>
        <v>产品</v>
      </c>
      <c r="C20" s="63" t="str">
        <f ca="1">OFFSET(L!$C$1,MATCH("Definitions"&amp;ADDRESS(ROW(),COLUMN(),4),L!$A:$A,0)-1,SL,,)</f>
        <v xml:space="preserve">公司的产品或成品是指在制造生产阶段或最后完成阶段的物料或物品，并且已可以交付或销售给客户。 </v>
      </c>
      <c r="D20" s="321"/>
      <c r="E20" s="100"/>
    </row>
    <row r="21" spans="1:5" ht="30">
      <c r="A21" s="74"/>
      <c r="B21" s="63" t="str">
        <f ca="1">OFFSET(L!$C$1,MATCH("Definitions"&amp;ADDRESS(ROW(),COLUMN(),4),L!$A:$A,0)-1,SL,,)</f>
        <v>责任商业联盟（Responsible Business Alliance，RBA）</v>
      </c>
      <c r="C21" s="63" t="str">
        <f ca="1">OFFSET(L!$C$1,MATCH("Definitions"&amp;ADDRESS(ROW(),COLUMN(),4),L!$A:$A,0)-1,SL,,)</f>
        <v>责任商业联盟 (www.responsiblebusiness.org)</v>
      </c>
      <c r="D21" s="321"/>
      <c r="E21" s="100"/>
    </row>
    <row r="22" spans="1:5" ht="106.5" customHeight="1">
      <c r="A22" s="74"/>
      <c r="B22" s="63" t="str">
        <f ca="1">OFFSET(L!$C$1,MATCH("Definitions"&amp;ADDRESS(ROW(),COLUMN(),4),L!$A:$A,0)-1,SL,,)</f>
        <v>回收或废料源</v>
      </c>
      <c r="C22" s="6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21"/>
      <c r="E22" s="100"/>
    </row>
    <row r="23" spans="1:5" ht="45">
      <c r="A23" s="74"/>
      <c r="B23" s="63" t="str">
        <f ca="1">OFFSET(L!$C$1,MATCH("Definitions"&amp;ADDRESS(ROW(),COLUMN(),4),L!$A:$A,0)-1,SL,,)</f>
        <v>负责任矿物审验流程 (RMAP)</v>
      </c>
      <c r="C23" s="6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21"/>
      <c r="E23" s="100"/>
    </row>
    <row r="24" spans="1:5" ht="168" customHeight="1">
      <c r="A24" s="74"/>
      <c r="B24" s="63" t="str">
        <f ca="1">OFFSET(L!$C$1,MATCH("Definitions"&amp;ADDRESS(ROW(),COLUMN(),4),L!$A:$A,0)-1,SL,,)</f>
        <v>负责任矿物计划</v>
      </c>
      <c r="C24" s="6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21"/>
      <c r="E24" s="100"/>
    </row>
    <row r="25" spans="1:5" ht="177.6" customHeight="1">
      <c r="A25" s="74"/>
      <c r="B25" s="63" t="str">
        <f ca="1">OFFSET(L!$C$1,MATCH("Definitions"&amp;ADDRESS(ROW(),COLUMN(),4),L!$A:$A,0)-1,SL,,)</f>
        <v>无冲突冶炼厂计划合规冶炼厂列表</v>
      </c>
      <c r="C25" s="6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v>
      </c>
      <c r="D25" s="321"/>
      <c r="E25" s="100" t="s">
        <v>1278</v>
      </c>
    </row>
    <row r="26" spans="1:5" ht="75">
      <c r="A26" s="74"/>
      <c r="B26" s="63" t="str">
        <f ca="1">OFFSET(L!$C$1,MATCH("Definitions"&amp;ADDRESS(ROW(),COLUMN(),4),L!$A:$A,0)-1,SL,,)</f>
        <v>证券交易委员会 (SEC)</v>
      </c>
      <c r="C26" s="63" t="str">
        <f ca="1">OFFSET(L!$C$1,MATCH("Definitions"&amp;ADDRESS(ROW(),COLUMN(),4),L!$A:$A,0)-1,SL,,)</f>
        <v>美国证券交易委员会 (www.sec.gov)</v>
      </c>
      <c r="D26" s="321"/>
      <c r="E26" s="100" t="s">
        <v>1280</v>
      </c>
    </row>
    <row r="27" spans="1:5" ht="45">
      <c r="A27" s="74"/>
      <c r="B27" s="63" t="str">
        <f ca="1">OFFSET(L!$C$1,MATCH("Definitions"&amp;ADDRESS(ROW(),COLUMN(),4),L!$A:$A,0)-1,SL,,)</f>
        <v>冶炼厂</v>
      </c>
      <c r="C27" s="63"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21"/>
      <c r="E27" s="100" t="s">
        <v>1278</v>
      </c>
    </row>
    <row r="28" spans="1:5" ht="60">
      <c r="A28" s="74"/>
      <c r="B28" s="63" t="str">
        <f ca="1">OFFSET(L!$C$1,MATCH("Definitions"&amp;ADDRESS(ROW(),COLUMN(),4),L!$A:$A,0)-1,SL,,)</f>
        <v>冶炼厂识别序号</v>
      </c>
      <c r="C28" s="6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21"/>
      <c r="E28" s="100" t="s">
        <v>1279</v>
      </c>
    </row>
    <row r="29" spans="1:5" ht="75">
      <c r="A29" s="74"/>
      <c r="B29" s="63" t="str">
        <f ca="1">OFFSET(L!$C$1,MATCH("Definitions"&amp;ADDRESS(ROW(),COLUMN(),4),L!$A:$A,0)-1,SL,,)</f>
        <v>钽 (Ta) 冶炼厂</v>
      </c>
      <c r="C29" s="6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v>
      </c>
      <c r="D29" s="321"/>
      <c r="E29" s="100" t="s">
        <v>1280</v>
      </c>
    </row>
    <row r="30" spans="1:5" ht="135" customHeight="1">
      <c r="A30" s="74"/>
      <c r="B30" s="63" t="str">
        <f ca="1">OFFSET(L!$C$1,MATCH("Definitions"&amp;ADDRESS(ROW(),COLUMN(),4),L!$A:$A,0)-1,SL,,)</f>
        <v>锡 (Sn) 冶炼厂</v>
      </c>
      <c r="C30" s="6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v>
      </c>
      <c r="D30" s="321"/>
      <c r="E30" s="100" t="s">
        <v>1281</v>
      </c>
    </row>
    <row r="31" spans="1:5" ht="132.94999999999999" customHeight="1">
      <c r="A31" s="74"/>
      <c r="B31" s="63" t="str">
        <f ca="1">OFFSET(L!$C$1,MATCH("Definitions"&amp;ADDRESS(ROW(),COLUMN(),4),L!$A:$A,0)-1,SL,,)</f>
        <v>钨 (W) 冶炼厂</v>
      </c>
      <c r="C31" s="63"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v>
      </c>
      <c r="D31" s="321"/>
      <c r="E31" s="100"/>
    </row>
    <row r="32" spans="1:5" ht="15">
      <c r="A32" s="74"/>
      <c r="B32" s="320" t="str">
        <f ca="1">OFFSET(L!$C$1,MATCH("General"&amp;"Cpy",L!$A:$A,0)-1,SL,,)</f>
        <v>© 2025 Responsible Minerals Initiative。保留所有权利。</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A6" zoomScale="80" zoomScaleNormal="80" zoomScalePageLayoutView="70" workbookViewId="0">
      <selection activeCell="G22" sqref="G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13214</v>
      </c>
      <c r="E3" s="3"/>
      <c r="F3" s="370"/>
      <c r="G3" s="370"/>
      <c r="H3" s="370"/>
      <c r="I3" s="152"/>
      <c r="J3" s="138" t="s">
        <v>15733</v>
      </c>
      <c r="K3" s="36"/>
      <c r="L3" s="100"/>
      <c r="P3" s="45">
        <f>MATCH($D$3,LN,0)</f>
        <v>2</v>
      </c>
    </row>
    <row r="4" spans="1:34" ht="15.75">
      <c r="A4" s="34"/>
      <c r="B4" s="366" t="str">
        <f ca="1">OFFSET(L!$C$1,MATCH("Declaration"&amp;ADDRESS(ROW(),COLUMN(),4),L!$A:$A,0)-1,SL,,)</f>
        <v>此填写此报告的目的是收集在产品中所用锡、钽、钨、黄金等金属的采购信息。</v>
      </c>
      <c r="C4" s="366"/>
      <c r="D4" s="366"/>
      <c r="E4" s="366"/>
      <c r="F4" s="366"/>
      <c r="G4" s="366"/>
      <c r="H4" s="366"/>
      <c r="I4" s="371">
        <f ca="1">OFFSET(L!$C$1,MATCH("Declaration"&amp;ADDRESS(ROW(),COLUMN(),4),L!$A:$A,0)-1,SL,,)</f>
        <v>0</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必填字段标记为星号 (*)。参考说明选项卡，获取关于如何答复每个问题的指南。</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公司信息</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公司名称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5">
      <c r="A9" s="38"/>
      <c r="B9" s="73" t="str">
        <f ca="1">OFFSET(L!$C$1,MATCH("Declaration"&amp;ADDRESS(ROW(),COLUMN(),4),L!$A:$A,0)-1,SL,,)</f>
        <v>申报范围或种类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范围描述：</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 xml:space="preserve">公司唯一识别信息： </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公司唯一授权识别信息：</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地址：</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联系人姓名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5">
      <c r="A16" s="38"/>
      <c r="B16" s="40" t="str">
        <f ca="1">OFFSET(L!$C$1,MATCH("Declaration"&amp;ADDRESS(ROW(),COLUMN(),4),L!$A:$A,0)-1,SL,,)</f>
        <v>电子邮件 - 联系人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电话 - 联系人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授权人 (*)：</v>
      </c>
      <c r="C18" s="77"/>
      <c r="D18" s="323" t="s">
        <v>15821</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职务 - 授权人：</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电子邮件 - 授权人 (*)：</v>
      </c>
      <c r="C20" s="77"/>
      <c r="D20" s="378" t="s">
        <v>15820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电话 - 授权人：</v>
      </c>
      <c r="C21" s="133"/>
      <c r="D21" s="381" t="s">
        <v>15822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生效日期 (*)：</v>
      </c>
      <c r="C22" s="78"/>
      <c r="D22" s="384">
        <v>45782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根据上述申报范围，回答以下 1 至 8 题</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是否在产品或生产流程中有意添加或使用任何 3TG？(*)</v>
      </c>
      <c r="C25" s="17"/>
      <c r="D25" s="333" t="str">
        <f ca="1">OFFSET(L!$C$1,MATCH("Declaration"&amp;ADDRESS(ROW(),COLUMN(),4),L!$A:$A,0)-1,SL,,)</f>
        <v>回答</v>
      </c>
      <c r="E25" s="333"/>
      <c r="F25" s="18"/>
      <c r="G25" s="44" t="str">
        <f ca="1">OFFSET(L!$C$1,MATCH("Declaration"&amp;ADDRESS(ROW(),COLUMN(),4),L!$A:$A,0)-1,SL,,)</f>
        <v>注释</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钽</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锡(*)</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金</v>
      </c>
      <c r="C28" s="35"/>
      <c r="D28" s="326" t="s">
        <v>476</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钨</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是否有任何 3TG 仍存在于产品中？ (*)</v>
      </c>
      <c r="C31" s="10"/>
      <c r="D31" s="335" t="str">
        <f ca="1">D25</f>
        <v>回答</v>
      </c>
      <c r="E31" s="335"/>
      <c r="F31" s="18"/>
      <c r="G31" s="44" t="str">
        <f ca="1">G25</f>
        <v>注释</v>
      </c>
      <c r="H31" s="44"/>
      <c r="I31" s="44"/>
      <c r="J31" s="83"/>
      <c r="K31" s="36"/>
      <c r="L31" s="111" t="s">
        <v>1209</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钽</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锡(*)</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金</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钨</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贵公司供应链中的冶炼厂是否从所指明的国家采购 3TG？（有关术语“SEC”，请参见定义选项卡） (*)</v>
      </c>
      <c r="C37" s="10"/>
      <c r="D37" s="335" t="str">
        <f ca="1">D25</f>
        <v>回答</v>
      </c>
      <c r="E37" s="335"/>
      <c r="F37" s="18"/>
      <c r="G37" s="44" t="str">
        <f ca="1">G25</f>
        <v>注释</v>
      </c>
      <c r="H37" s="349"/>
      <c r="I37" s="349"/>
      <c r="J37" s="349"/>
      <c r="K37" s="36"/>
      <c r="L37" s="111" t="s">
        <v>1209</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钽</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锡(*)</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金</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钨</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贵公司供应链中是否有冶炼厂从受冲突影响和高风险地区_x000D_
采购 3TG？ (*)</v>
      </c>
      <c r="C43" s="10"/>
      <c r="D43" s="335" t="str">
        <f ca="1">D25</f>
        <v>回答</v>
      </c>
      <c r="E43" s="335"/>
      <c r="F43" s="18"/>
      <c r="G43" s="44" t="str">
        <f ca="1">G25</f>
        <v>注释</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钽</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锡(*)</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金</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钨</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是否 100% 的 3TG（因产品功能或生产而必须使用）来自于回收料或报废料？ (*)</v>
      </c>
      <c r="C49" s="10"/>
      <c r="D49" s="335" t="str">
        <f ca="1">D25</f>
        <v>回答</v>
      </c>
      <c r="E49" s="335"/>
      <c r="F49" s="18"/>
      <c r="G49" s="44" t="str">
        <f ca="1">G25</f>
        <v>注释</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钽</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锡(*)</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金</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钨</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已对贵公司供应链调查提供答复的相关供应商百分比是多少？ (*)</v>
      </c>
      <c r="C55" s="10"/>
      <c r="D55" s="335" t="str">
        <f ca="1">D25</f>
        <v>回答</v>
      </c>
      <c r="E55" s="335"/>
      <c r="F55" s="18"/>
      <c r="G55" s="44" t="str">
        <f ca="1">G25</f>
        <v>注释</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钽</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锡(*)</v>
      </c>
      <c r="C57" s="35"/>
      <c r="D57" s="347" t="s">
        <v>15824</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金</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钨</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您是否识别出为贵公司供应链供应 3TG 的所有冶炼厂？ (*)</v>
      </c>
      <c r="C61" s="10"/>
      <c r="D61" s="335" t="str">
        <f ca="1">D25</f>
        <v>回答</v>
      </c>
      <c r="E61" s="335"/>
      <c r="F61" s="18"/>
      <c r="G61" s="44" t="str">
        <f ca="1">G25</f>
        <v>注释</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钽</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锡(*)</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金</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钨</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贵公司收到的所有适用冶炼厂信息是否已在此申报中报告？ (*)</v>
      </c>
      <c r="C67" s="10"/>
      <c r="D67" s="335" t="str">
        <f ca="1">D25</f>
        <v>回答</v>
      </c>
      <c r="E67" s="335"/>
      <c r="F67" s="18"/>
      <c r="G67" s="44" t="str">
        <f ca="1">G25</f>
        <v>注释</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钽</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锡(*)</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金</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钨</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从公司层面，回答以下问题</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问题</v>
      </c>
      <c r="C74" s="81"/>
      <c r="D74" s="333" t="str">
        <f ca="1">D25</f>
        <v>回答</v>
      </c>
      <c r="E74" s="333"/>
      <c r="F74" s="53"/>
      <c r="G74" s="333" t="str">
        <f ca="1">G25</f>
        <v>注释</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贵公司是否已制定负责任矿产采购政策？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贵公司的负责任矿产采购政策是否公开发布于贵公司网页上？（备注 - 如果是，请在注释字段中注明 URL。） (*)</v>
      </c>
      <c r="C77" s="57"/>
      <c r="D77" s="326" t="s">
        <v>475</v>
      </c>
      <c r="E77" s="327"/>
      <c r="F77" s="57"/>
      <c r="G77" s="354" t="s">
        <v>15825</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您是否要求您的直接供应商从其尽职调查实践已被被独立第三方审核机构验证过的冶炼厂采购 3TG？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贵公司是否已实施负责任矿产采购的尽职调查措施？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贵公司是否开展了相关供应商的冲突矿产调查？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贵公司是否根据公司期望来审查供应商提交的尽职调查信息？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贵公司的验证程序是否包括纠正措施管理？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贵公司是否需要提交年度冲突矿产披露？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Initiative。保留所有权利。</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
      </c>
    </row>
    <row r="101" spans="2:7" ht="15.75" hidden="1">
      <c r="B101" s="236" t="s">
        <v>2433</v>
      </c>
      <c r="D101" s="282" t="str">
        <f>IF(AND(OR($D$27="Yes",$D$27=""),OR($D$33="Yes",$D$33="")),"Unknown","")</f>
        <v>Unknown</v>
      </c>
      <c r="E101" s="282" t="str">
        <f>IF(AND(OR($D$26="Yes",$D$26=""),OR($D$32="Yes",$D$32="")),"None","")</f>
        <v/>
      </c>
      <c r="G101" s="282" t="str">
        <f>IF(OR($D$28="Yes",$D$28=""),"No","")</f>
        <v/>
      </c>
    </row>
    <row r="102" spans="2:7" ht="15.75" hidden="1">
      <c r="B102" s="236" t="s">
        <v>2434</v>
      </c>
      <c r="D102" s="282" t="str">
        <f>IF(AND(OR($D$28="Yes",$D$28=""),OR($D$34="Yes",$D$34="")),"Yes","")</f>
        <v/>
      </c>
      <c r="E102" s="282" t="str">
        <f>IF(AND(OR($D$27="Yes",$D$27=""),OR($D$33="Yes",$D$33="")),"100%","")</f>
        <v>100%</v>
      </c>
      <c r="G102" s="282" t="str">
        <f>IF(OR($D$29="Yes",$D$29=""),"Yes","")</f>
        <v/>
      </c>
    </row>
    <row r="103" spans="2:7" ht="15.75" hidden="1">
      <c r="B103" s="236" t="s">
        <v>2435</v>
      </c>
      <c r="D103" s="282" t="str">
        <f>IF(AND(OR($D$28="Yes",$D$28=""),OR($D$34="Yes",$D$34="")),"No","")</f>
        <v/>
      </c>
      <c r="E103" s="282" t="str">
        <f>IF(AND(OR($D$27="Yes",$D$27=""),OR($D$33="Yes",$D$33="")),"Greater than 90%","")</f>
        <v>Greater than 90%</v>
      </c>
      <c r="G103" s="282" t="str">
        <f>IF(OR($D$29="Yes",$D$29=""),"No","")</f>
        <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2" type="noConversion"/>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EADBD24D-6A89-4567-809A-61BF8F53FCCC}"/>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首先：</v>
      </c>
      <c r="C2" s="172"/>
      <c r="D2" s="172"/>
      <c r="E2" s="172"/>
      <c r="F2" s="193"/>
      <c r="G2" s="193"/>
      <c r="H2" s="193"/>
      <c r="I2" s="194"/>
      <c r="J2" s="387" t="str">
        <f ca="1">OFFSET(L!$C$1,MATCH("Smelter List"&amp;ADDRESS(ROW(),COLUMN(),4),L!$A:$A,0)-1,SL,,)</f>
        <v>链接到“RMAP 合规冶炼厂列表”</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89"/>
      <c r="D3" s="389"/>
      <c r="E3" s="389"/>
      <c r="F3" s="222"/>
      <c r="G3" s="390" t="str">
        <f ca="1">OFFSET(L!$C$1,MATCH("General"&amp;"Cpy",L!$A:$A,0)-1,SL,,)</f>
        <v>© 2025 Responsible Minerals Initiative。保留所有权利。</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47.25">
      <c r="A4" s="216" t="str">
        <f ca="1">OFFSET(L!$C$1,MATCH("Smelter List"&amp;ADDRESS(ROW(),COLUMN(),4),L!$A:$A,0)-1,SL,,)</f>
        <v>冶炼厂识别号码输入列</v>
      </c>
      <c r="B4" s="216" t="str">
        <f ca="1">OFFSET(L!$C$1,MATCH("Smelter List"&amp;ADDRESS(ROW(),COLUMN(),4),L!$A:$A,0)-1,SL,,)</f>
        <v>金属 (*)</v>
      </c>
      <c r="C4" s="216" t="str">
        <f ca="1">OFFSET(L!$C$1,MATCH("Smelter List"&amp;ADDRESS(ROW(),COLUMN(),4),L!$A:$A,0)-1,SL,,)</f>
        <v>冶炼厂查找 (*)</v>
      </c>
      <c r="D4" s="216" t="str">
        <f ca="1">OFFSET(L!$C$1,MATCH("Smelter List"&amp;ADDRESS(ROW(),COLUMN(),4),L!$A:$A,0)-1,SL,,)</f>
        <v>冶炼厂名称 (1)</v>
      </c>
      <c r="E4" s="216" t="str">
        <f ca="1">OFFSET(L!$C$1,MATCH("Smelter List"&amp;ADDRESS(ROW(),COLUMN(),4),L!$A:$A,0)-1,SL,,)</f>
        <v>冶炼厂所在国家或地区 (*)</v>
      </c>
      <c r="F4" s="216" t="str">
        <f ca="1">OFFSET(L!$C$1,MATCH("Smelter List"&amp;ADDRESS(ROW(),COLUMN(),4),L!$A:$A,0)-1,SL,,)</f>
        <v>冶炼厂识别</v>
      </c>
      <c r="G4" s="216" t="str">
        <f ca="1">OFFSET(L!$C$1,MATCH("Smelter List"&amp;ADDRESS(ROW(),COLUMN(),4),L!$A:$A,0)-1,SL,,)</f>
        <v>冶炼厂出处识别号</v>
      </c>
      <c r="H4" s="144" t="str">
        <f ca="1">OFFSET(L!$C$1,MATCH("Smelter List"&amp;ADDRESS(ROW(),COLUMN(),4),L!$A:$A,0)-1,SL,,)</f>
        <v>冶炼厂所在街道</v>
      </c>
      <c r="I4" s="144" t="str">
        <f ca="1">OFFSET(L!$C$1,MATCH("Smelter List"&amp;ADDRESS(ROW(),COLUMN(),4),L!$A:$A,0)-1,SL,,)</f>
        <v>冶炼厂所在城市</v>
      </c>
      <c r="J4" s="144" t="str">
        <f ca="1">OFFSET(L!$C$1,MATCH("Smelter List"&amp;ADDRESS(ROW(),COLUMN(),4),L!$A:$A,0)-1,SL,,)</f>
        <v>冶炼厂地址：州/省</v>
      </c>
      <c r="K4" s="144" t="str">
        <f ca="1">OFFSET(L!$C$1,MATCH("Smelter List"&amp;ADDRESS(ROW(),COLUMN(),4),L!$A:$A,0)-1,SL,,)</f>
        <v>冶炼厂联系人</v>
      </c>
      <c r="L4" s="144" t="str">
        <f ca="1">OFFSET(L!$C$1,MATCH("Smelter List"&amp;ADDRESS(ROW(),COLUMN(),4),L!$A:$A,0)-1,SL,,)</f>
        <v>冶炼厂联系人电子邮件</v>
      </c>
      <c r="M4" s="144" t="str">
        <f ca="1">OFFSET(L!$C$1,MATCH("Smelter List"&amp;ADDRESS(ROW(),COLUMN(),4),L!$A:$A,0)-1,SL,,)</f>
        <v>建议的后续步骤</v>
      </c>
      <c r="N4" s="144" t="str">
        <f ca="1">OFFSET(L!$C$1,MATCH("Smelter List"&amp;ADDRESS(ROW(),COLUMN(),4),L!$A:$A,0)-1,SL,,)</f>
        <v>填写矿井名称，或如果所用矿产来自于回收料和报废料，请填写“回收”或“报废”。</v>
      </c>
      <c r="O4" s="144" t="str">
        <f ca="1">OFFSET(L!$C$1,MATCH("Smelter List"&amp;ADDRESS(ROW(),COLUMN(),4),L!$A:$A,0)-1,SL,,)</f>
        <v>填写矿井所在国家或地区，或如果所用矿产来自于回收料和报废料，请填写“回收”或“报废”。</v>
      </c>
      <c r="P4" s="144" t="str">
        <f ca="1">OFFSET(L!$C$1,MATCH("Smelter List"&amp;ADDRESS(ROW(),COLUMN(),4),L!$A:$A,0)-1,SL,,)</f>
        <v>冶炼厂的被冶炼物料是否 100% 来自于回收料或报废料？</v>
      </c>
      <c r="Q4" s="145" t="str">
        <f ca="1">OFFSET(L!$C$1,MATCH("Smelter List"&amp;ADDRESS(ROW(),COLUMN(),4),L!$A:$A,0)-1,SL,,)</f>
        <v>注释</v>
      </c>
      <c r="R4" s="216" t="s">
        <v>12367</v>
      </c>
      <c r="S4" s="216" t="s">
        <v>12350</v>
      </c>
      <c r="T4" s="216" t="s">
        <v>12351</v>
      </c>
      <c r="U4" s="200"/>
      <c r="W4" s="159" t="s">
        <v>1290</v>
      </c>
      <c r="X4" s="159" t="s">
        <v>912</v>
      </c>
      <c r="AH4" s="145" t="s">
        <v>477</v>
      </c>
    </row>
    <row r="5" spans="1:34" s="227" customFormat="1" ht="20.100000000000001" customHeight="1">
      <c r="A5" s="262" t="s">
        <v>752</v>
      </c>
      <c r="B5" s="182" t="str">
        <f ca="1">IF(LEN(A5)=0,"",INDEX('Smelter Look-up'!$A:$A,MATCH($A5,'Smelter Look-up'!$E:$E,0)))</f>
        <v>Tin</v>
      </c>
      <c r="C5" s="186" t="str">
        <f ca="1">IF(LEN(A5)=0,"",INDEX('Smelter Look-up'!$C:$C,MATCH($A5,'Smelter Look-up'!$E:$E,0)))</f>
        <v>Malaysia Smelting Corporation (MSC)</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t="s">
        <v>15827</v>
      </c>
      <c r="L5" s="224" t="s">
        <v>15828</v>
      </c>
      <c r="M5" s="224" t="s">
        <v>15829</v>
      </c>
      <c r="N5" s="224" t="s">
        <v>15830</v>
      </c>
      <c r="O5" s="224" t="s">
        <v>15831</v>
      </c>
      <c r="P5" s="185" t="s">
        <v>476</v>
      </c>
      <c r="Q5" s="225"/>
      <c r="R5" s="182" t="str">
        <f ca="1">IF(ISERROR($V5),"",OFFSET('Smelter Look-up'!$C$4,$V5-4,0)&amp;"")</f>
        <v>Malaysia Smelting Corporation (MSC)</v>
      </c>
      <c r="S5" s="181" t="str">
        <f ca="1">IF(B5="","",IF(ISERROR(MATCH($E5,CL,0)),"Unknown",INDIRECT("'C'!$A$"&amp;MATCH($E5,CL,0)+1)))</f>
        <v>MY</v>
      </c>
      <c r="T5" s="181" t="str">
        <f ca="1">IF(B5="","",IF(ISERROR(MATCH($J5,SorP!$B$1:$B$6226,0)),"",INDIRECT("'SorP'!$A$"&amp;MATCH($S5&amp;$J5,SorP!C:C,0))))</f>
        <v>MY-07</v>
      </c>
      <c r="U5" s="201"/>
      <c r="V5" s="226">
        <f ca="1">IF(C5="",NA(),IF(OR(C5="Smelter not listed",C5="Smelter not yet identified"),MATCH($B5&amp;$D5,'Smelter Look-up'!$J:$J,0),MATCH($B5&amp;$C5,'Smelter Look-up'!$J:$J,0)))</f>
        <v>468</v>
      </c>
      <c r="X5" s="227">
        <f t="shared" ref="X5" ca="1" si="0">IF(AND(C5="Smelter not listed",OR(LEN(D5)=0,LEN(E5)=0)),1,0)</f>
        <v>0</v>
      </c>
      <c r="AB5" s="228" t="str">
        <f t="shared" ref="AB5" ca="1" si="1">B5&amp;C5</f>
        <v>TinMalaysia Smelting Corporation (MSC)</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C8B3320-CF55-4297-B048-3133FB03ACD7}"/>
    </customSheetView>
  </customSheetViews>
  <mergeCells count="3">
    <mergeCell ref="J2:O2"/>
    <mergeCell ref="B3:E3"/>
    <mergeCell ref="G3:I3"/>
  </mergeCells>
  <phoneticPr fontId="102" type="noConversion"/>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tabSelected="1" zoomScalePageLayoutView="70" workbookViewId="0">
      <pane xSplit="1" ySplit="3" topLeftCell="B4" activePane="bottomRight" state="frozen"/>
      <selection activeCell="A4" sqref="A4"/>
      <selection pane="topRight" activeCell="A4" sqref="A4"/>
      <selection pane="bottomLeft" activeCell="A4" sqref="A4"/>
      <selection pane="bottomRight" activeCell="B13" sqref="B13"/>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25.5">
      <c r="A1" s="392" t="str">
        <f ca="1">OFFSET(L!$C$1,MATCH("Checker"&amp;ADDRESS(ROW(),COLUMN(),4),L!$A:$A,0)-1,SL,,)</f>
        <v>将报告提交给客户以检查表格高亮显示为红色的任何行之前， 请确保已填妥所有必填字段。</v>
      </c>
      <c r="B1" s="392"/>
      <c r="C1" s="392"/>
      <c r="D1" s="119" t="str">
        <f ca="1">OFFSET(L!$C$1,MATCH("Checker"&amp;ADDRESS(ROW(),COLUMN(),4),L!$A:$A,0)-1,SL,,)</f>
        <v>待完成的必填字段</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必填字段</v>
      </c>
      <c r="B3" s="68" t="str">
        <f ca="1">OFFSET(L!$C$1,MATCH("Checker"&amp;ADDRESS(ROW(),COLUMN(),4),L!$A:$A,0)-1,SL,,)</f>
        <v>已提供的答案</v>
      </c>
      <c r="C3" s="68" t="str">
        <f ca="1">OFFSET(L!$C$1,MATCH("Checker"&amp;ADDRESS(ROW(),COLUMN(),4),L!$A:$A,0)-1,SL,,)</f>
        <v>备注</v>
      </c>
      <c r="D3" s="68" t="str">
        <f ca="1">OFFSET(L!$C$1,MATCH("Checker"&amp;ADDRESS(ROW(),COLUMN(),4),L!$A:$A,0)-1,SL,,)</f>
        <v>信息源超链接</v>
      </c>
      <c r="F3" s="69" t="s">
        <v>512</v>
      </c>
      <c r="G3" s="19" t="s">
        <v>511</v>
      </c>
      <c r="H3" s="19" t="s">
        <v>513</v>
      </c>
      <c r="I3" s="19" t="s">
        <v>1283</v>
      </c>
      <c r="J3" s="19" t="s">
        <v>1284</v>
      </c>
    </row>
    <row r="4" spans="1:10" ht="39">
      <c r="A4" s="90" t="str">
        <f ca="1">Declaration!B8</f>
        <v>公司名称 (*)：</v>
      </c>
      <c r="B4" s="89" t="str">
        <f>Declaration!D8</f>
        <v>均源實業股份有限公司</v>
      </c>
      <c r="C4" s="89" t="str">
        <f t="shared" ref="C4" ca="1" si="0">IF(H4=1,J4,I4)</f>
        <v>填写</v>
      </c>
      <c r="D4" s="95" t="str">
        <f>IF(H4=1,"Click here to enter Company Name","")</f>
        <v/>
      </c>
      <c r="E4" s="20" t="s">
        <v>1273</v>
      </c>
      <c r="F4" s="93">
        <v>1</v>
      </c>
      <c r="G4" s="70">
        <f t="shared" ref="G4" si="1">IF(B4=0,1,0)</f>
        <v>0</v>
      </c>
      <c r="H4" s="71">
        <f>F4*G4</f>
        <v>0</v>
      </c>
      <c r="I4" s="147" t="str">
        <f ca="1">OFFSET(L!$C$1,MATCH("Checker"&amp;"Comp",L!$A:$A,0)-1,SL,,)</f>
        <v>填写</v>
      </c>
      <c r="J4" s="148" t="str">
        <f ca="1">OFFSET(L!$C$1,MATCH("Checker"&amp;ADDRESS(ROW(),COLUMN(),4),L!$A:$A,0)-1,SL,,)</f>
        <v>在“申报”选项卡 D8 单元格中，提供贵公司的名称</v>
      </c>
    </row>
    <row r="5" spans="1:10" ht="39">
      <c r="A5" s="90" t="str">
        <f ca="1">Declaration!B9</f>
        <v>申报范围或种类 (*)：</v>
      </c>
      <c r="B5" s="89" t="str">
        <f>Declaration!D9</f>
        <v>A. Company</v>
      </c>
      <c r="C5" s="89" t="str">
        <f ca="1">IF(H5=1,J5,I5)</f>
        <v>填写</v>
      </c>
      <c r="D5" s="95" t="str">
        <f>IF(H5=1,"Click here to enter Declaration Scope","")</f>
        <v/>
      </c>
      <c r="E5" s="20" t="s">
        <v>1273</v>
      </c>
      <c r="F5" s="93">
        <v>1</v>
      </c>
      <c r="G5" s="70">
        <f>IF(B5=0,1,0)</f>
        <v>0</v>
      </c>
      <c r="H5" s="71">
        <f t="shared" ref="H5" si="2">F5*G5</f>
        <v>0</v>
      </c>
      <c r="I5" s="147" t="str">
        <f ca="1">OFFSET(L!$C$1,MATCH("Checker"&amp;"Comp",L!$A:$A,0)-1,SL,,)</f>
        <v>填写</v>
      </c>
      <c r="J5" s="148" t="str">
        <f ca="1">OFFSET(L!$C$1,MATCH("Checker"&amp;ADDRESS(ROW(),COLUMN(),4),L!$A:$A,0)-1,SL,,)</f>
        <v>在“申报”选项卡 D9 单元格中，选择申报范围</v>
      </c>
    </row>
    <row r="6" spans="1:10" ht="39">
      <c r="A6" s="90" t="str">
        <f ca="1">Declaration!B10</f>
        <v>范围描述：</v>
      </c>
      <c r="B6" s="89" t="str">
        <f>Declaration!D10</f>
        <v>電解純錫錠</v>
      </c>
      <c r="C6" s="89" t="str">
        <f ca="1">IF(H6=1,J6,I6)</f>
        <v>填写</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填写</v>
      </c>
      <c r="J6" s="19" t="str">
        <f ca="1">OFFSET(L!$C$1,MATCH("Checker"&amp;ADDRESS(ROW(),COLUMN(),4),L!$A:$A,0)-1,SL,,)</f>
        <v>在“申报”选项卡 D10 单元格中，提供范围说明</v>
      </c>
    </row>
    <row r="7" spans="1:10" ht="39">
      <c r="A7" s="90" t="str">
        <f ca="1">Declaration!B15</f>
        <v>联系人姓名 (*)：</v>
      </c>
      <c r="B7" s="89" t="str">
        <f>Declaration!D15</f>
        <v>龔永聰</v>
      </c>
      <c r="C7" s="89" t="str">
        <f ca="1">IF(H7=1,J7,I7)</f>
        <v>填写</v>
      </c>
      <c r="D7" s="95" t="str">
        <f>IF(H7=1,"Click here to enter Contact Name","")</f>
        <v/>
      </c>
      <c r="E7" s="20" t="s">
        <v>1273</v>
      </c>
      <c r="F7" s="93">
        <v>1</v>
      </c>
      <c r="G7" s="70">
        <f>IF(B7=0,1,0)</f>
        <v>0</v>
      </c>
      <c r="H7" s="71">
        <f t="shared" si="3"/>
        <v>0</v>
      </c>
      <c r="I7" s="147" t="str">
        <f ca="1">OFFSET(L!$C$1,MATCH("Checker"&amp;"Comp",L!$A:$A,0)-1,SL,,)</f>
        <v>填写</v>
      </c>
      <c r="J7" s="19" t="str">
        <f ca="1">OFFSET(L!$C$1,MATCH("Checker"&amp;ADDRESS(ROW(),COLUMN(),4),L!$A:$A,0)-1,SL,,)</f>
        <v>在“申报”选项卡 D15 单元格中，提供联系人姓名</v>
      </c>
    </row>
    <row r="8" spans="1:10" ht="39">
      <c r="A8" s="90" t="str">
        <f ca="1">Declaration!B16</f>
        <v>电子邮件 - 联系人 (*)：</v>
      </c>
      <c r="B8" s="89" t="str">
        <f>Declaration!D16</f>
        <v>unmeinco@ms43.hinet.net</v>
      </c>
      <c r="C8" s="89" t="str">
        <f ca="1">IF(H8=1,J8,I8)</f>
        <v>填写</v>
      </c>
      <c r="D8" s="95" t="str">
        <f>IF(H8=1,"Click here to enter Email-Contact","")</f>
        <v/>
      </c>
      <c r="E8" s="20" t="s">
        <v>1273</v>
      </c>
      <c r="F8" s="93">
        <v>1</v>
      </c>
      <c r="G8" s="70">
        <f>IF(ISNUMBER(SEARCH("@",B8)),0,1)</f>
        <v>0</v>
      </c>
      <c r="H8" s="71">
        <f t="shared" si="3"/>
        <v>0</v>
      </c>
      <c r="I8" s="147" t="str">
        <f ca="1">OFFSET(L!$C$1,MATCH("Checker"&amp;"Comp",L!$A:$A,0)-1,SL,,)</f>
        <v>填写</v>
      </c>
      <c r="J8" s="19" t="str">
        <f ca="1">OFFSET(L!$C$1,MATCH("Checker"&amp;ADDRESS(ROW(),COLUMN(),4),L!$A:$A,0)-1,SL,,)</f>
        <v>在“申报”选项卡 D16 单元格中，提供联系人的有效电子邮件</v>
      </c>
    </row>
    <row r="9" spans="1:10" ht="39">
      <c r="A9" s="90" t="str">
        <f ca="1">Declaration!B17</f>
        <v>电话 - 联系人 (*)：</v>
      </c>
      <c r="B9" s="273" t="str">
        <f>Declaration!D17</f>
        <v>03-3527941-3</v>
      </c>
      <c r="C9" s="89" t="str">
        <f ca="1">IF(H9=1,J9,I9)</f>
        <v>填写</v>
      </c>
      <c r="D9" s="95" t="str">
        <f>IF(H9=1,"Click here to enter Phone-Contact","")</f>
        <v/>
      </c>
      <c r="E9" s="20" t="s">
        <v>1273</v>
      </c>
      <c r="F9" s="93">
        <v>1</v>
      </c>
      <c r="G9" s="70">
        <f>IF(B9=0,1,0)</f>
        <v>0</v>
      </c>
      <c r="H9" s="71">
        <f t="shared" si="3"/>
        <v>0</v>
      </c>
      <c r="I9" s="147" t="str">
        <f ca="1">OFFSET(L!$C$1,MATCH("Checker"&amp;"Comp",L!$A:$A,0)-1,SL,,)</f>
        <v>填写</v>
      </c>
      <c r="J9" s="19" t="str">
        <f ca="1">OFFSET(L!$C$1,MATCH("Checker"&amp;ADDRESS(ROW(),COLUMN(),4),L!$A:$A,0)-1,SL,,)</f>
        <v>在“申报”选项卡 D17 单元格中，提供联系人的电话号码</v>
      </c>
    </row>
    <row r="10" spans="1:10" ht="39">
      <c r="A10" s="90" t="str">
        <f ca="1">Declaration!B18</f>
        <v>授权人 (*)：</v>
      </c>
      <c r="B10" s="89" t="str">
        <f>Declaration!D18</f>
        <v>陳慶福</v>
      </c>
      <c r="C10" s="89" t="str">
        <f t="shared" ref="C10" ca="1" si="4">IF(H10=1,J10,I10)</f>
        <v>填写</v>
      </c>
      <c r="D10" s="95" t="str">
        <f>IF(H10=1,"Click here to enter an Authorized Company Representative's name","")</f>
        <v/>
      </c>
      <c r="E10" s="20" t="s">
        <v>1273</v>
      </c>
      <c r="F10" s="93">
        <v>1</v>
      </c>
      <c r="G10" s="70">
        <f t="shared" ref="G10" si="5">IF(B10=0,1,0)</f>
        <v>0</v>
      </c>
      <c r="H10" s="71">
        <f t="shared" si="3"/>
        <v>0</v>
      </c>
      <c r="I10" s="147" t="str">
        <f ca="1">OFFSET(L!$C$1,MATCH("Checker"&amp;"Comp",L!$A:$A,0)-1,SL,,)</f>
        <v>填写</v>
      </c>
      <c r="J10" s="19" t="str">
        <f ca="1">OFFSET(L!$C$1,MATCH("Checker"&amp;ADDRESS(ROW(),COLUMN(),4),L!$A:$A,0)-1,SL,,)</f>
        <v>在“申报”选项卡 D18 单元格中，提供授权公司代表联系人姓名</v>
      </c>
    </row>
    <row r="11" spans="1:10" ht="39">
      <c r="A11" s="90" t="str">
        <f ca="1">Declaration!B20</f>
        <v>电子邮件 - 授权人 (*)：</v>
      </c>
      <c r="B11" s="89" t="str">
        <f>Declaration!D20</f>
        <v>unmeinco@ms43.hinet.net</v>
      </c>
      <c r="C11" s="89" t="str">
        <f ca="1">IF(H11=1,J11,I11)</f>
        <v>填写</v>
      </c>
      <c r="D11" s="95" t="str">
        <f>IF(H11=1,"Click here to enter Representative's email","")</f>
        <v/>
      </c>
      <c r="E11" s="20" t="s">
        <v>1273</v>
      </c>
      <c r="F11" s="93">
        <v>1</v>
      </c>
      <c r="G11" s="70">
        <f>IF(ISNUMBER(SEARCH("@",B11)),0,1)</f>
        <v>0</v>
      </c>
      <c r="H11" s="71">
        <f t="shared" si="3"/>
        <v>0</v>
      </c>
      <c r="I11" s="147" t="str">
        <f ca="1">OFFSET(L!$C$1,MATCH("Checker"&amp;"Comp",L!$A:$A,0)-1,SL,,)</f>
        <v>填写</v>
      </c>
      <c r="J11" s="19" t="str">
        <f ca="1">OFFSET(L!$C$1,MATCH("Checker"&amp;ADDRESS(ROW(),COLUMN(),4),L!$A:$A,0)-1,SL,,)</f>
        <v>在“申报”选项卡 D20 单元格中，提供授权公司代表的有效电子邮件</v>
      </c>
    </row>
    <row r="12" spans="1:10" ht="39">
      <c r="A12" s="90" t="str">
        <f ca="1">Declaration!B22</f>
        <v>生效日期 (*)：</v>
      </c>
      <c r="B12" s="91">
        <f>Declaration!D22</f>
        <v>45782</v>
      </c>
      <c r="C12" s="89" t="str">
        <f ca="1">IF(H12=1,J12,I12)</f>
        <v>填写</v>
      </c>
      <c r="D12" s="95" t="str">
        <f>IF(H12=1,"Click here to enter Date of Completion","")</f>
        <v/>
      </c>
      <c r="E12" s="20" t="s">
        <v>1273</v>
      </c>
      <c r="F12" s="93">
        <v>1</v>
      </c>
      <c r="G12" s="70">
        <f>IF(B12=0,1,0)</f>
        <v>0</v>
      </c>
      <c r="H12" s="71">
        <f t="shared" si="3"/>
        <v>0</v>
      </c>
      <c r="I12" s="147" t="str">
        <f ca="1">OFFSET(L!$C$1,MATCH("Checker"&amp;"Comp",L!$A:$A,0)-1,SL,,)</f>
        <v>填写</v>
      </c>
      <c r="J12" s="19" t="str">
        <f ca="1">OFFSET(L!$C$1,MATCH("Checker"&amp;ADDRESS(ROW(),COLUMN(),4),L!$A:$A,0)-1,SL,,)</f>
        <v>在“申报”选项卡 D22 单元格中，提供表格填写日期</v>
      </c>
    </row>
    <row r="13" spans="1:10" ht="63.75">
      <c r="A13" s="89" t="str">
        <f ca="1">Declaration!B25</f>
        <v>1) 是否在产品或生产流程中有意添加或使用任何 3TG？(*)</v>
      </c>
      <c r="B13" s="92"/>
      <c r="C13" s="92"/>
      <c r="D13" s="96"/>
      <c r="E13" s="20" t="s">
        <v>783</v>
      </c>
      <c r="F13" s="93"/>
      <c r="H13" s="19">
        <f t="shared" si="3"/>
        <v>0</v>
      </c>
    </row>
    <row r="14" spans="1:10" ht="26.25">
      <c r="A14" s="90" t="str">
        <f ca="1">Declaration!B26</f>
        <v>钽</v>
      </c>
      <c r="B14" s="89" t="str">
        <f>Declaration!D26</f>
        <v>No</v>
      </c>
      <c r="C14" s="89" t="str">
        <f ca="1">IF(H14=1,J14,I14)</f>
        <v>填写</v>
      </c>
      <c r="D14" s="95" t="str">
        <f>IF(H14=1,"Click here to answer question 1 for Tantalum","")</f>
        <v/>
      </c>
      <c r="E14" s="20" t="s">
        <v>779</v>
      </c>
      <c r="F14" s="93">
        <v>1</v>
      </c>
      <c r="G14" s="70">
        <f>IF(B14=0,1,0)</f>
        <v>0</v>
      </c>
      <c r="H14" s="71">
        <f t="shared" si="3"/>
        <v>0</v>
      </c>
      <c r="I14" s="147" t="str">
        <f ca="1">OFFSET(L!$C$1,MATCH("Checker"&amp;"Comp",L!$A:$A,0)-1,SL,,)</f>
        <v>填写</v>
      </c>
      <c r="J14" s="148" t="str">
        <f ca="1">OFFSET(L!$C$1,MATCH("Checker"&amp;ADDRESS(ROW(),COLUMN(),4),L!$A:$A,0)-1,SL,,)</f>
        <v>在“申报”选项卡 D26 单元格中，申报是否有意将钽添加至贵公司的产品中</v>
      </c>
    </row>
    <row r="15" spans="1:10" ht="39">
      <c r="A15" s="90" t="str">
        <f ca="1">Declaration!B27</f>
        <v>锡(*)</v>
      </c>
      <c r="B15" s="89" t="str">
        <f>Declaration!D27</f>
        <v>Yes</v>
      </c>
      <c r="C15" s="89" t="str">
        <f ca="1">IF(H15=1,J15,I15)</f>
        <v>填写</v>
      </c>
      <c r="D15" s="95" t="str">
        <f>IF(H15=1,"Click here to answer question 1 for Tin","")</f>
        <v/>
      </c>
      <c r="E15" s="20" t="s">
        <v>780</v>
      </c>
      <c r="F15" s="93">
        <v>1</v>
      </c>
      <c r="G15" s="70">
        <f>IF(B15=0,1,0)</f>
        <v>0</v>
      </c>
      <c r="H15" s="71">
        <f t="shared" si="3"/>
        <v>0</v>
      </c>
      <c r="I15" s="147" t="str">
        <f ca="1">OFFSET(L!$C$1,MATCH("Checker"&amp;"Comp",L!$A:$A,0)-1,SL,,)</f>
        <v>填写</v>
      </c>
      <c r="J15" s="148" t="str">
        <f ca="1">OFFSET(L!$C$1,MATCH("Checker"&amp;ADDRESS(ROW(),COLUMN(),4),L!$A:$A,0)-1,SL,,)</f>
        <v>在“申报”选项卡 D27 单元格中，申报是否有意将锡添加至贵公司的产品中</v>
      </c>
    </row>
    <row r="16" spans="1:10" ht="39">
      <c r="A16" s="90" t="str">
        <f ca="1">Declaration!B28</f>
        <v>金</v>
      </c>
      <c r="B16" s="89" t="str">
        <f>Declaration!D28</f>
        <v>No</v>
      </c>
      <c r="C16" s="89" t="str">
        <f ca="1">IF(H16=1,J16,I16)</f>
        <v>填写</v>
      </c>
      <c r="D16" s="95" t="str">
        <f>IF(H16=1,"Click here to answer question 1 for Gold","")</f>
        <v/>
      </c>
      <c r="E16" s="20" t="s">
        <v>780</v>
      </c>
      <c r="F16" s="93">
        <v>1</v>
      </c>
      <c r="G16" s="70">
        <f>IF(B16=0,1,0)</f>
        <v>0</v>
      </c>
      <c r="H16" s="71">
        <f t="shared" si="3"/>
        <v>0</v>
      </c>
      <c r="I16" s="147" t="str">
        <f ca="1">OFFSET(L!$C$1,MATCH("Checker"&amp;"Comp",L!$A:$A,0)-1,SL,,)</f>
        <v>填写</v>
      </c>
      <c r="J16" s="148" t="str">
        <f ca="1">OFFSET(L!$C$1,MATCH("Checker"&amp;ADDRESS(ROW(),COLUMN(),4),L!$A:$A,0)-1,SL,,)</f>
        <v>在“申报”选项卡 D28 单元格中，申报是否有意将金添加至贵公司的产品中</v>
      </c>
    </row>
    <row r="17" spans="1:10" ht="39">
      <c r="A17" s="90" t="str">
        <f ca="1">Declaration!B29</f>
        <v>钨</v>
      </c>
      <c r="B17" s="89" t="str">
        <f>Declaration!D29</f>
        <v>No</v>
      </c>
      <c r="C17" s="89" t="str">
        <f ca="1">IF(H17=1,J17,I17)</f>
        <v>填写</v>
      </c>
      <c r="D17" s="95" t="str">
        <f>IF(H17=1,"Click here to answer question 1 for Tungsten","")</f>
        <v/>
      </c>
      <c r="E17" s="20" t="s">
        <v>780</v>
      </c>
      <c r="F17" s="93">
        <v>1</v>
      </c>
      <c r="G17" s="70">
        <f>IF(B17=0,1,0)</f>
        <v>0</v>
      </c>
      <c r="H17" s="71">
        <f t="shared" si="3"/>
        <v>0</v>
      </c>
      <c r="I17" s="147" t="str">
        <f ca="1">OFFSET(L!$C$1,MATCH("Checker"&amp;"Comp",L!$A:$A,0)-1,SL,,)</f>
        <v>填写</v>
      </c>
      <c r="J17" s="148" t="str">
        <f ca="1">OFFSET(L!$C$1,MATCH("Checker"&amp;ADDRESS(ROW(),COLUMN(),4),L!$A:$A,0)-1,SL,,)</f>
        <v>在“申报”选项卡 D29 单元格中，申报是否有意将钨添加至贵公司的产品中</v>
      </c>
    </row>
    <row r="18" spans="1:10" ht="51">
      <c r="A18" s="89" t="str">
        <f ca="1">Declaration!B31</f>
        <v>2) 是否有任何 3TG 仍存在于产品中？ (*)</v>
      </c>
      <c r="B18" s="92"/>
      <c r="C18" s="92"/>
      <c r="D18" s="96"/>
      <c r="E18" s="20" t="s">
        <v>781</v>
      </c>
      <c r="F18" s="93"/>
      <c r="J18" s="148"/>
    </row>
    <row r="19" spans="1:10" ht="39">
      <c r="A19" s="90" t="str">
        <f ca="1">Declaration!B32</f>
        <v>钽</v>
      </c>
      <c r="B19" s="89">
        <f>IF($B$14="Yes",Declaration!D32,0)</f>
        <v>0</v>
      </c>
      <c r="C19" s="89" t="str">
        <f ca="1">IF(H19=1,J19,I19)</f>
        <v>填写</v>
      </c>
      <c r="D19" s="97" t="str">
        <f>IF(H19=1,"Click here to answer question 2 for Tantalum","")</f>
        <v/>
      </c>
      <c r="E19" s="20" t="s">
        <v>780</v>
      </c>
      <c r="F19" s="94">
        <f>IF(B$14="No",0,1)</f>
        <v>0</v>
      </c>
      <c r="G19" s="70">
        <f>IF(B19=0,1,0)</f>
        <v>1</v>
      </c>
      <c r="H19" s="71">
        <f>F19*G19</f>
        <v>0</v>
      </c>
      <c r="I19" s="147" t="str">
        <f ca="1">OFFSET(L!$C$1,MATCH("Checker"&amp;"Comp",L!$A:$A,0)-1,SL,,)</f>
        <v>填写</v>
      </c>
      <c r="J19" s="148" t="str">
        <f ca="1">OFFSET(L!$C$1,MATCH("Checker"&amp;ADDRESS(ROW(),COLUMN(),4),L!$A:$A,0)-1,SL,,)</f>
        <v>在“申报”选项卡 D32 单元格中，申报钽是否必须用于贵公司产品的生产中，并且包含在申报的成品内</v>
      </c>
    </row>
    <row r="20" spans="1:10" ht="39">
      <c r="A20" s="90" t="str">
        <f ca="1">Declaration!B33</f>
        <v>锡(*)</v>
      </c>
      <c r="B20" s="89" t="str">
        <f>IF($B$15="Yes",Declaration!D33,0)</f>
        <v>Yes</v>
      </c>
      <c r="C20" s="89" t="str">
        <f ca="1">IF(H20=1,J20,I20)</f>
        <v>填写</v>
      </c>
      <c r="D20" s="97" t="str">
        <f>IF(H20=1,"Click here to answer question 2 for Tin","")</f>
        <v/>
      </c>
      <c r="E20" s="20" t="s">
        <v>780</v>
      </c>
      <c r="F20" s="94">
        <f>IF(B$15="No",0,1)</f>
        <v>1</v>
      </c>
      <c r="G20" s="70">
        <f>IF(B20=0,1,0)</f>
        <v>0</v>
      </c>
      <c r="H20" s="71">
        <f>F20*G20</f>
        <v>0</v>
      </c>
      <c r="I20" s="147" t="str">
        <f ca="1">OFFSET(L!$C$1,MATCH("Checker"&amp;"Comp",L!$A:$A,0)-1,SL,,)</f>
        <v>填写</v>
      </c>
      <c r="J20" s="148" t="str">
        <f ca="1">OFFSET(L!$C$1,MATCH("Checker"&amp;ADDRESS(ROW(),COLUMN(),4),L!$A:$A,0)-1,SL,,)</f>
        <v>在“申报”选项卡 D33 单元格中，申报锡是否必须用于贵公司产品的生产中，并且包含在申报的成品内</v>
      </c>
    </row>
    <row r="21" spans="1:10" ht="39">
      <c r="A21" s="90" t="str">
        <f ca="1">Declaration!B34</f>
        <v>金</v>
      </c>
      <c r="B21" s="89">
        <f>IF($B$16="Yes",Declaration!D34,0)</f>
        <v>0</v>
      </c>
      <c r="C21" s="89" t="str">
        <f ca="1">IF(H21=1,J21,I21)</f>
        <v>填写</v>
      </c>
      <c r="D21" s="97" t="str">
        <f>IF(H21=1,"Click here to answer question 2 for Gold","")</f>
        <v/>
      </c>
      <c r="E21" s="20" t="s">
        <v>780</v>
      </c>
      <c r="F21" s="94">
        <f>IF(B$16="No",0,1)</f>
        <v>0</v>
      </c>
      <c r="G21" s="70">
        <f>IF(B21=0,1,0)</f>
        <v>1</v>
      </c>
      <c r="H21" s="71">
        <f>F21*G21</f>
        <v>0</v>
      </c>
      <c r="I21" s="147" t="str">
        <f ca="1">OFFSET(L!$C$1,MATCH("Checker"&amp;"Comp",L!$A:$A,0)-1,SL,,)</f>
        <v>填写</v>
      </c>
      <c r="J21" s="148" t="str">
        <f ca="1">OFFSET(L!$C$1,MATCH("Checker"&amp;ADDRESS(ROW(),COLUMN(),4),L!$A:$A,0)-1,SL,,)</f>
        <v>在“申报”选项卡 D34 单元格中，申报金是否必须用于贵公司产品的生产中，并且包含在申报的成品内</v>
      </c>
    </row>
    <row r="22" spans="1:10" ht="39">
      <c r="A22" s="90" t="str">
        <f ca="1">Declaration!B35</f>
        <v>钨</v>
      </c>
      <c r="B22" s="89">
        <f>IF($B$17="Yes",Declaration!D35,0)</f>
        <v>0</v>
      </c>
      <c r="C22" s="89" t="str">
        <f ca="1">IF(H22=1,J22,I22)</f>
        <v>填写</v>
      </c>
      <c r="D22" s="97" t="str">
        <f>IF(H22=1,"Click here to answer question 2 for Tungsten","")</f>
        <v/>
      </c>
      <c r="E22" s="20" t="s">
        <v>780</v>
      </c>
      <c r="F22" s="94">
        <f>IF(B$17="No",0,1)</f>
        <v>0</v>
      </c>
      <c r="G22" s="70">
        <f>IF(B22=0,1,0)</f>
        <v>1</v>
      </c>
      <c r="H22" s="71">
        <f>F22*G22</f>
        <v>0</v>
      </c>
      <c r="I22" s="147" t="str">
        <f ca="1">OFFSET(L!$C$1,MATCH("Checker"&amp;"Comp",L!$A:$A,0)-1,SL,,)</f>
        <v>填写</v>
      </c>
      <c r="J22" s="148" t="str">
        <f ca="1">OFFSET(L!$C$1,MATCH("Checker"&amp;ADDRESS(ROW(),COLUMN(),4),L!$A:$A,0)-1,SL,,)</f>
        <v>在“申报”选项卡 D35 单元格中，申报钨是否必须用于贵公司产品的生产中，并且包含在申报的成品内</v>
      </c>
    </row>
    <row r="23" spans="1:10" ht="57.75" customHeight="1">
      <c r="A23" s="89" t="str">
        <f ca="1">Declaration!B37</f>
        <v>3) 贵公司供应链中的冶炼厂是否从所指明的国家采购 3TG？（有关术语“SEC”，请参见定义选项卡） (*)</v>
      </c>
      <c r="B23" s="92"/>
      <c r="C23" s="92"/>
      <c r="D23" s="96"/>
      <c r="E23" s="20" t="s">
        <v>780</v>
      </c>
      <c r="F23" s="93"/>
      <c r="J23" s="148"/>
    </row>
    <row r="24" spans="1:10" ht="39">
      <c r="A24" s="90" t="str">
        <f ca="1">Declaration!B38</f>
        <v>钽</v>
      </c>
      <c r="B24" s="89">
        <f>IF(AND($B$14="Yes",$B$19="Yes"),Declaration!D38,0)</f>
        <v>0</v>
      </c>
      <c r="C24" s="89" t="str">
        <f ca="1">IF(H24=1,J24,I24)</f>
        <v>填写</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填写</v>
      </c>
      <c r="J24" s="19" t="str">
        <f ca="1">OFFSET(L!$C$1,MATCH("Checker"&amp;ADDRESS(ROW(),COLUMN(),4),L!$A:$A,0)-1,SL,,)</f>
        <v>在“申报”选项卡 D38 单元格中，申报在此调查回答里申报的产品范围内所用钽的原产地是否为刚果民主共和国或毗邻国家或地区</v>
      </c>
    </row>
    <row r="25" spans="1:10" ht="39">
      <c r="A25" s="90" t="str">
        <f ca="1">Declaration!B39</f>
        <v>锡(*)</v>
      </c>
      <c r="B25" s="89" t="str">
        <f>IF(AND($B$15="Yes",$B$20="Yes"),Declaration!D39,0)</f>
        <v>No</v>
      </c>
      <c r="C25" s="89" t="str">
        <f ca="1">IF(H25=1,J25,I25)</f>
        <v>填写</v>
      </c>
      <c r="D25" s="97" t="str">
        <f>IF(H25=1,"Click here to answer question 3 for Tin","")</f>
        <v/>
      </c>
      <c r="E25" s="20" t="s">
        <v>780</v>
      </c>
      <c r="F25" s="94">
        <f>IF(OR(B15="No",B20="No"),0,1)</f>
        <v>1</v>
      </c>
      <c r="G25" s="70">
        <f>IF(B25=0,1,0)</f>
        <v>0</v>
      </c>
      <c r="H25" s="71">
        <f>F25*G25</f>
        <v>0</v>
      </c>
      <c r="I25" s="147" t="str">
        <f ca="1">OFFSET(L!$C$1,MATCH("Checker"&amp;"Comp",L!$A:$A,0)-1,SL,,)</f>
        <v>填写</v>
      </c>
      <c r="J25" s="19" t="str">
        <f ca="1">OFFSET(L!$C$1,MATCH("Checker"&amp;ADDRESS(ROW(),COLUMN(),4),L!$A:$A,0)-1,SL,,)</f>
        <v>在“申报”选项卡 D39 单元格中，申报在此调查回答里申报的产品范围内所用锡的原产地是否为刚果民主共和国或毗邻国家或地区</v>
      </c>
    </row>
    <row r="26" spans="1:10" ht="39">
      <c r="A26" s="90" t="str">
        <f ca="1">Declaration!B40</f>
        <v>金</v>
      </c>
      <c r="B26" s="89">
        <f>IF(AND($B$16="Yes",$B$21="Yes"),Declaration!D40,0)</f>
        <v>0</v>
      </c>
      <c r="C26" s="89" t="str">
        <f ca="1">IF(H26=1,J26,I26)</f>
        <v>填写</v>
      </c>
      <c r="D26" s="97" t="str">
        <f>IF(H26=1,"Click here to answer question 3 for Gold","")</f>
        <v/>
      </c>
      <c r="E26" s="20" t="s">
        <v>780</v>
      </c>
      <c r="F26" s="94">
        <f>IF(OR(B16="No",B21="No"),0,1)</f>
        <v>0</v>
      </c>
      <c r="G26" s="70">
        <f>IF(B26=0,1,0)</f>
        <v>1</v>
      </c>
      <c r="H26" s="71">
        <f>F26*G26</f>
        <v>0</v>
      </c>
      <c r="I26" s="147" t="str">
        <f ca="1">OFFSET(L!$C$1,MATCH("Checker"&amp;"Comp",L!$A:$A,0)-1,SL,,)</f>
        <v>填写</v>
      </c>
      <c r="J26" s="19" t="str">
        <f ca="1">OFFSET(L!$C$1,MATCH("Checker"&amp;ADDRESS(ROW(),COLUMN(),4),L!$A:$A,0)-1,SL,,)</f>
        <v>在“申报”选项卡 D40 单元格中，申报在此调查回答里申报的产品范围内所用金的原产地是否为刚果民主共和国或毗邻国家或地区</v>
      </c>
    </row>
    <row r="27" spans="1:10" ht="39">
      <c r="A27" s="90" t="str">
        <f ca="1">Declaration!B41</f>
        <v>钨</v>
      </c>
      <c r="B27" s="89">
        <f>IF(AND($B$17="Yes",$B$22="Yes"),Declaration!D41,0)</f>
        <v>0</v>
      </c>
      <c r="C27" s="89" t="str">
        <f ca="1">IF(H27=1,J27,I27)</f>
        <v>填写</v>
      </c>
      <c r="D27" s="97" t="str">
        <f>IF(H27=1,"Click here to answer question 3 for Tungsten","")</f>
        <v/>
      </c>
      <c r="E27" s="20" t="s">
        <v>780</v>
      </c>
      <c r="F27" s="94">
        <f>IF(OR(B17="No",B22="No"),0,1)</f>
        <v>0</v>
      </c>
      <c r="G27" s="70">
        <f>IF(B27=0,1,0)</f>
        <v>1</v>
      </c>
      <c r="H27" s="71">
        <f>F27*G27</f>
        <v>0</v>
      </c>
      <c r="I27" s="147" t="str">
        <f ca="1">OFFSET(L!$C$1,MATCH("Checker"&amp;"Comp",L!$A:$A,0)-1,SL,,)</f>
        <v>填写</v>
      </c>
      <c r="J27" s="19" t="str">
        <f ca="1">OFFSET(L!$C$1,MATCH("Checker"&amp;ADDRESS(ROW(),COLUMN(),4),L!$A:$A,0)-1,SL,,)</f>
        <v>在“申报”选项卡 D41 单元格中，申报在此调查回答里申报的产品范围内所用钨的原产地是否为刚果民主共和国或毗邻国家或地区</v>
      </c>
    </row>
    <row r="28" spans="1:10" ht="39.6" customHeight="1">
      <c r="A28" s="89" t="str">
        <f ca="1">Declaration!B43</f>
        <v>4) 贵公司供应链中是否有冶炼厂从受冲突影响和高风险地区_x000D_
采购 3TG？ (*)</v>
      </c>
      <c r="B28" s="89"/>
      <c r="C28" s="89"/>
      <c r="D28" s="97"/>
      <c r="E28" s="20"/>
      <c r="F28" s="20"/>
      <c r="G28" s="20"/>
      <c r="I28" s="147"/>
    </row>
    <row r="29" spans="1:10" ht="41.1" customHeight="1">
      <c r="A29" s="90" t="str">
        <f ca="1">Declaration!B44</f>
        <v>钽</v>
      </c>
      <c r="B29" s="89">
        <f>IF(AND($B$14="Yes",$B$19="Yes"),Declaration!D44,0)</f>
        <v>0</v>
      </c>
      <c r="C29" s="89" t="str">
        <f ca="1">IF(H29=1,J29,I29)</f>
        <v>填写</v>
      </c>
      <c r="D29" s="260" t="str">
        <f>IF(H29=1,"Click here to answer question 4 for Tantalum","")</f>
        <v/>
      </c>
      <c r="E29" s="20"/>
      <c r="F29" s="94">
        <f>F24</f>
        <v>0</v>
      </c>
      <c r="G29" s="70">
        <f t="shared" ref="G29" si="8">IF(B29=0,1,0)</f>
        <v>1</v>
      </c>
      <c r="H29" s="71">
        <f t="shared" ref="H29" si="9">F29*G29</f>
        <v>0</v>
      </c>
      <c r="I29" s="147" t="str">
        <f ca="1">OFFSET(L!$C$1,MATCH("Checker"&amp;"Comp",L!$A:$A,0)-1,SL,,)</f>
        <v>填写</v>
      </c>
      <c r="J29" s="19" t="str">
        <f ca="1">OFFSET(L!$C$1,MATCH("Checker"&amp;ADDRESS(ROW(),COLUMN(),4),L!$A:$A,0)-1,SL,,)</f>
        <v>在“申报”选项卡 D44 单元格中申报此调查回答中所申报产品范围内使用的钽的原产地是否为受冲突影响和高风险地区</v>
      </c>
    </row>
    <row r="30" spans="1:10" ht="41.1" customHeight="1">
      <c r="A30" s="90" t="str">
        <f ca="1">Declaration!B45</f>
        <v>锡(*)</v>
      </c>
      <c r="B30" s="89" t="str">
        <f>IF(AND($B$15="Yes",$B$20="Yes"),Declaration!D45,0)</f>
        <v>No</v>
      </c>
      <c r="C30" s="89" t="str">
        <f ca="1">IF(H30=1,J30,I30)</f>
        <v>填写</v>
      </c>
      <c r="D30" s="260" t="str">
        <f>IF(H30=1,"Click here to answer question 4 for Tin","")</f>
        <v/>
      </c>
      <c r="E30" s="20"/>
      <c r="F30" s="94">
        <f>F25</f>
        <v>1</v>
      </c>
      <c r="G30" s="70">
        <f>IF(B30=0,1,0)</f>
        <v>0</v>
      </c>
      <c r="H30" s="71">
        <f>F30*G30</f>
        <v>0</v>
      </c>
      <c r="I30" s="147" t="str">
        <f ca="1">OFFSET(L!$C$1,MATCH("Checker"&amp;"Comp",L!$A:$A,0)-1,SL,,)</f>
        <v>填写</v>
      </c>
      <c r="J30" s="19" t="str">
        <f ca="1">OFFSET(L!$C$1,MATCH("Checker"&amp;ADDRESS(ROW(),COLUMN(),4),L!$A:$A,0)-1,SL,,)</f>
        <v>在“申报”选项卡 D45 单元格中申报此调查回答中所申报产品范围内使用的锡的原产地是否为受冲突影响和高风险地区</v>
      </c>
    </row>
    <row r="31" spans="1:10" ht="41.1" customHeight="1">
      <c r="A31" s="90" t="str">
        <f ca="1">Declaration!B46</f>
        <v>金</v>
      </c>
      <c r="B31" s="89">
        <f>IF(AND($B$16="Yes",$B$21="Yes"),Declaration!D46,0)</f>
        <v>0</v>
      </c>
      <c r="C31" s="89" t="str">
        <f ca="1">IF(H31=1,J31,I31)</f>
        <v>填写</v>
      </c>
      <c r="D31" s="260" t="str">
        <f>IF(H31=1,"Click here to answer question 4 for Gold","")</f>
        <v/>
      </c>
      <c r="E31" s="20"/>
      <c r="F31" s="94">
        <f>F26</f>
        <v>0</v>
      </c>
      <c r="G31" s="70">
        <f>IF(B31=0,1,0)</f>
        <v>1</v>
      </c>
      <c r="H31" s="71">
        <f>F31*G31</f>
        <v>0</v>
      </c>
      <c r="I31" s="147" t="str">
        <f ca="1">OFFSET(L!$C$1,MATCH("Checker"&amp;"Comp",L!$A:$A,0)-1,SL,,)</f>
        <v>填写</v>
      </c>
      <c r="J31" s="19" t="str">
        <f ca="1">OFFSET(L!$C$1,MATCH("Checker"&amp;ADDRESS(ROW(),COLUMN(),4),L!$A:$A,0)-1,SL,,)</f>
        <v>在“申报”选项卡 D46 单元格中申报此调查回答中所申报产品范围内使用的金的原产地是否为受冲突影响和高风险地区</v>
      </c>
    </row>
    <row r="32" spans="1:10" ht="41.1" customHeight="1">
      <c r="A32" s="90" t="str">
        <f ca="1">Declaration!B47</f>
        <v>钨</v>
      </c>
      <c r="B32" s="89">
        <f>IF(AND($B$17="Yes",$B$22="Yes"),Declaration!D47,0)</f>
        <v>0</v>
      </c>
      <c r="C32" s="89" t="str">
        <f ca="1">IF(H32=1,J32,I32)</f>
        <v>填写</v>
      </c>
      <c r="D32" s="260" t="str">
        <f>IF(H32=1,"Click here to answer question 4 for Tungsten","")</f>
        <v/>
      </c>
      <c r="E32" s="20"/>
      <c r="F32" s="94">
        <f>F27</f>
        <v>0</v>
      </c>
      <c r="G32" s="70">
        <f>IF(B32=0,1,0)</f>
        <v>1</v>
      </c>
      <c r="H32" s="71">
        <f>F32*G32</f>
        <v>0</v>
      </c>
      <c r="I32" s="147" t="str">
        <f ca="1">OFFSET(L!$C$1,MATCH("Checker"&amp;"Comp",L!$A:$A,0)-1,SL,,)</f>
        <v>填写</v>
      </c>
      <c r="J32" s="19" t="str">
        <f ca="1">OFFSET(L!$C$1,MATCH("Checker"&amp;ADDRESS(ROW(),COLUMN(),4),L!$A:$A,0)-1,SL,,)</f>
        <v>在“申报”选项卡 D47 单元格中申报此调查回答中所申报产品范围内使用的钨的原产地是否为受冲突影响和高风险地区</v>
      </c>
    </row>
    <row r="33" spans="1:10" ht="38.25">
      <c r="A33" s="89" t="str">
        <f ca="1">Declaration!B49</f>
        <v>5) 是否 100% 的 3TG（因产品功能或生产而必须使用）来自于回收料或报废料？ (*)</v>
      </c>
      <c r="B33" s="92"/>
      <c r="C33" s="92"/>
      <c r="D33" s="96"/>
      <c r="E33" s="20" t="s">
        <v>1273</v>
      </c>
      <c r="F33" s="93"/>
      <c r="J33" s="148"/>
    </row>
    <row r="34" spans="1:10" ht="39">
      <c r="A34" s="90" t="str">
        <f ca="1">Declaration!B50</f>
        <v>钽</v>
      </c>
      <c r="B34" s="89">
        <f>IF(AND($B$14="Yes",$B$19="Yes"),Declaration!D50,0)</f>
        <v>0</v>
      </c>
      <c r="C34" s="89" t="str">
        <f ca="1">IF(H34=1,J34,I34)</f>
        <v>填写</v>
      </c>
      <c r="D34" s="260" t="str">
        <f>IF(H34=1,"Click here to answer question 5 for Tantalum","")</f>
        <v/>
      </c>
      <c r="E34" s="20" t="s">
        <v>1273</v>
      </c>
      <c r="F34" s="94">
        <f>F24</f>
        <v>0</v>
      </c>
      <c r="G34" s="70">
        <f>IF(B34=0,1,0)</f>
        <v>1</v>
      </c>
      <c r="H34" s="71">
        <f>F34*G34</f>
        <v>0</v>
      </c>
      <c r="I34" s="147" t="str">
        <f ca="1">OFFSET(L!$C$1,MATCH("Checker"&amp;"Comp",L!$A:$A,0)-1,SL,,)</f>
        <v>填写</v>
      </c>
      <c r="J34" s="148" t="str">
        <f ca="1">OFFSET(L!$C$1,MATCH("Checker"&amp;ADDRESS(ROW(),COLUMN(),4),L!$A:$A,0)-1,SL,,)</f>
        <v>在“申报”选项卡 D44 单元格中，申报在此调查回答里申报的产品范围内所用钽是否完全来自回收料或报废料</v>
      </c>
    </row>
    <row r="35" spans="1:10" ht="39">
      <c r="A35" s="90" t="str">
        <f ca="1">Declaration!B51</f>
        <v>锡(*)</v>
      </c>
      <c r="B35" s="89" t="str">
        <f>IF(AND($B$15="Yes",$B$20="Yes"),Declaration!D51,0)</f>
        <v>No</v>
      </c>
      <c r="C35" s="89" t="str">
        <f ca="1">IF(H35=1,J35,I35)</f>
        <v>填写</v>
      </c>
      <c r="D35" s="260" t="str">
        <f>IF(H35=1,"Click here to answer question 5 for Tin","")</f>
        <v/>
      </c>
      <c r="E35" s="20" t="s">
        <v>1273</v>
      </c>
      <c r="F35" s="94">
        <f>F25</f>
        <v>1</v>
      </c>
      <c r="G35" s="70">
        <f>IF(B35=0,1,0)</f>
        <v>0</v>
      </c>
      <c r="H35" s="71">
        <f>F35*G35</f>
        <v>0</v>
      </c>
      <c r="I35" s="147" t="str">
        <f ca="1">OFFSET(L!$C$1,MATCH("Checker"&amp;"Comp",L!$A:$A,0)-1,SL,,)</f>
        <v>填写</v>
      </c>
      <c r="J35" s="148" t="str">
        <f ca="1">OFFSET(L!$C$1,MATCH("Checker"&amp;ADDRESS(ROW(),COLUMN(),4),L!$A:$A,0)-1,SL,,)</f>
        <v>在“申报”选项卡 D45 单元格中，申报在此调查回答里申报的产品范围内所用锡是否完全来自回收料或报废料</v>
      </c>
    </row>
    <row r="36" spans="1:10" ht="39">
      <c r="A36" s="90" t="str">
        <f ca="1">Declaration!B52</f>
        <v>金</v>
      </c>
      <c r="B36" s="89">
        <f>IF(AND($B$16="Yes",$B$21="Yes"),Declaration!D52,0)</f>
        <v>0</v>
      </c>
      <c r="C36" s="89" t="str">
        <f ca="1">IF(H36=1,J36,I36)</f>
        <v>填写</v>
      </c>
      <c r="D36" s="260" t="str">
        <f>IF(H36=1,"Click here to answer question 5 for Gold","")</f>
        <v/>
      </c>
      <c r="E36" s="20" t="s">
        <v>1273</v>
      </c>
      <c r="F36" s="94">
        <f>F26</f>
        <v>0</v>
      </c>
      <c r="G36" s="70">
        <f>IF(B36=0,1,0)</f>
        <v>1</v>
      </c>
      <c r="H36" s="71">
        <f>F36*G36</f>
        <v>0</v>
      </c>
      <c r="I36" s="147" t="str">
        <f ca="1">OFFSET(L!$C$1,MATCH("Checker"&amp;"Comp",L!$A:$A,0)-1,SL,,)</f>
        <v>填写</v>
      </c>
      <c r="J36" s="148" t="str">
        <f ca="1">OFFSET(L!$C$1,MATCH("Checker"&amp;ADDRESS(ROW(),COLUMN(),4),L!$A:$A,0)-1,SL,,)</f>
        <v>在“申报”选项卡 D46 单元格中，申报在此调查回答里申报的产品范围内所用金是否完全来自回收料或报废料</v>
      </c>
    </row>
    <row r="37" spans="1:10" ht="39">
      <c r="A37" s="90" t="str">
        <f ca="1">Declaration!B53</f>
        <v>钨</v>
      </c>
      <c r="B37" s="89">
        <f>IF(AND($B$17="Yes",$B$22="Yes"),Declaration!D53,0)</f>
        <v>0</v>
      </c>
      <c r="C37" s="89" t="str">
        <f ca="1">IF(H37=1,J37,I37)</f>
        <v>填写</v>
      </c>
      <c r="D37" s="260" t="str">
        <f>IF(H37=1,"Click here to answer question 5 for Tungsten","")</f>
        <v/>
      </c>
      <c r="E37" s="20" t="s">
        <v>1273</v>
      </c>
      <c r="F37" s="94">
        <f>F27</f>
        <v>0</v>
      </c>
      <c r="G37" s="70">
        <f>IF(B37=0,1,0)</f>
        <v>1</v>
      </c>
      <c r="H37" s="71">
        <f>F37*G37</f>
        <v>0</v>
      </c>
      <c r="I37" s="147" t="str">
        <f ca="1">OFFSET(L!$C$1,MATCH("Checker"&amp;"Comp",L!$A:$A,0)-1,SL,,)</f>
        <v>填写</v>
      </c>
      <c r="J37" s="148" t="str">
        <f ca="1">OFFSET(L!$C$1,MATCH("Checker"&amp;ADDRESS(ROW(),COLUMN(),4),L!$A:$A,0)-1,SL,,)</f>
        <v>在“申报”选项卡 D46 单元格中，申报在此调查回答里申报的产品范围内所用钨是否完全来自回收料或报废料</v>
      </c>
    </row>
    <row r="38" spans="1:10" ht="38.25">
      <c r="A38" s="89" t="str">
        <f ca="1">Declaration!B55</f>
        <v>6) 已对贵公司供应链调查提供答复的相关供应商百分比是多少？ (*)</v>
      </c>
      <c r="B38" s="92"/>
      <c r="C38" s="92"/>
      <c r="D38" s="96"/>
      <c r="E38" s="20" t="s">
        <v>780</v>
      </c>
      <c r="F38" s="93"/>
    </row>
    <row r="39" spans="1:10" ht="26.25">
      <c r="A39" s="90" t="str">
        <f ca="1">Declaration!B56</f>
        <v>钽</v>
      </c>
      <c r="B39" s="268">
        <f>IF(AND($B$14="Yes",$B$19="Yes"),Declaration!D56,0)</f>
        <v>0</v>
      </c>
      <c r="C39" s="89" t="str">
        <f ca="1">IF(H39=1,J39,I39)</f>
        <v>填写</v>
      </c>
      <c r="D39" s="261" t="str">
        <f>IF(H39=1,"Click here to answer question 6 for Tantalum","")</f>
        <v/>
      </c>
      <c r="E39" s="20" t="s">
        <v>779</v>
      </c>
      <c r="F39" s="94">
        <f>F24</f>
        <v>0</v>
      </c>
      <c r="G39" s="70">
        <f>IF(B39=0,1,0)</f>
        <v>1</v>
      </c>
      <c r="H39" s="71">
        <f>F39*G39</f>
        <v>0</v>
      </c>
      <c r="I39" s="147" t="str">
        <f ca="1">OFFSET(L!$C$1,MATCH("Checker"&amp;"Comp",L!$A:$A,0)-1,SL,,)</f>
        <v>填写</v>
      </c>
      <c r="J39" s="19" t="str">
        <f ca="1">OFFSET(L!$C$1,MATCH("Checker"&amp;ADDRESS(ROW(),COLUMN(),4),L!$A:$A,0)-1,SL,,)</f>
        <v>在“申报”选项卡 D50 单元格中，提供供应商的冶炼厂信息填写百分比</v>
      </c>
    </row>
    <row r="40" spans="1:10" ht="26.25">
      <c r="A40" s="90" t="str">
        <f ca="1">Declaration!B57</f>
        <v>锡(*)</v>
      </c>
      <c r="B40" s="268" t="str">
        <f>IF(AND($B$15="Yes",$B$20="Yes"),Declaration!D57,0)</f>
        <v>100%</v>
      </c>
      <c r="C40" s="89" t="str">
        <f ca="1">IF(H40=1,J40,I40)</f>
        <v>填写</v>
      </c>
      <c r="D40" s="261" t="str">
        <f>IF(H40=1,"Click here to answer question 6 for Tin","")</f>
        <v/>
      </c>
      <c r="E40" s="20" t="s">
        <v>779</v>
      </c>
      <c r="F40" s="94">
        <f>F25</f>
        <v>1</v>
      </c>
      <c r="G40" s="70">
        <f>IF(B40=0,1,0)</f>
        <v>0</v>
      </c>
      <c r="H40" s="71">
        <f>F40*G40</f>
        <v>0</v>
      </c>
      <c r="I40" s="147" t="str">
        <f ca="1">OFFSET(L!$C$1,MATCH("Checker"&amp;"Comp",L!$A:$A,0)-1,SL,,)</f>
        <v>填写</v>
      </c>
      <c r="J40" s="19" t="str">
        <f ca="1">OFFSET(L!$C$1,MATCH("Checker"&amp;ADDRESS(ROW(),COLUMN(),4),L!$A:$A,0)-1,SL,,)</f>
        <v>在“申报”选项卡 D51 单元格中，提供供应商的冶炼厂信息填写百分比</v>
      </c>
    </row>
    <row r="41" spans="1:10" ht="26.25">
      <c r="A41" s="90" t="str">
        <f ca="1">Declaration!B58</f>
        <v>金</v>
      </c>
      <c r="B41" s="268">
        <f>IF(AND($B$16="Yes",$B$21="Yes"),Declaration!D58,0)</f>
        <v>0</v>
      </c>
      <c r="C41" s="89" t="str">
        <f ca="1">IF(H41=1,J41,I41)</f>
        <v>填写</v>
      </c>
      <c r="D41" s="261" t="str">
        <f>IF(H41=1,"Click here to answer question 6 for Gold","")</f>
        <v/>
      </c>
      <c r="E41" s="20" t="s">
        <v>779</v>
      </c>
      <c r="F41" s="94">
        <f>F26</f>
        <v>0</v>
      </c>
      <c r="G41" s="70">
        <f>IF(B41=0,1,0)</f>
        <v>1</v>
      </c>
      <c r="H41" s="71">
        <f>F41*G41</f>
        <v>0</v>
      </c>
      <c r="I41" s="147" t="str">
        <f ca="1">OFFSET(L!$C$1,MATCH("Checker"&amp;"Comp",L!$A:$A,0)-1,SL,,)</f>
        <v>填写</v>
      </c>
      <c r="J41" s="19" t="str">
        <f ca="1">OFFSET(L!$C$1,MATCH("Checker"&amp;ADDRESS(ROW(),COLUMN(),4),L!$A:$A,0)-1,SL,,)</f>
        <v>在“申报”选项卡 D52 单元格中，提供供应商的冶炼厂信息填写百分比</v>
      </c>
    </row>
    <row r="42" spans="1:10" ht="26.25">
      <c r="A42" s="90" t="str">
        <f ca="1">Declaration!B59</f>
        <v>钨</v>
      </c>
      <c r="B42" s="268">
        <f>IF(AND($B$17="Yes",$B$22="Yes"),Declaration!D59,0)</f>
        <v>0</v>
      </c>
      <c r="C42" s="89" t="str">
        <f ca="1">IF(H42=1,J42,I42)</f>
        <v>填写</v>
      </c>
      <c r="D42" s="261" t="str">
        <f>IF(H42=1,"Click here to answer question 6 for Tungsten","")</f>
        <v/>
      </c>
      <c r="E42" s="20" t="s">
        <v>779</v>
      </c>
      <c r="F42" s="94">
        <f>F27</f>
        <v>0</v>
      </c>
      <c r="G42" s="70">
        <f>IF(B42=0,1,0)</f>
        <v>1</v>
      </c>
      <c r="H42" s="71">
        <f>F42*G42</f>
        <v>0</v>
      </c>
      <c r="I42" s="147" t="str">
        <f ca="1">OFFSET(L!$C$1,MATCH("Checker"&amp;"Comp",L!$A:$A,0)-1,SL,,)</f>
        <v>填写</v>
      </c>
      <c r="J42" s="19" t="str">
        <f ca="1">OFFSET(L!$C$1,MATCH("Checker"&amp;ADDRESS(ROW(),COLUMN(),4),L!$A:$A,0)-1,SL,,)</f>
        <v>在“申报”选项卡 D53 单元格中，提供供应商的冶炼厂信息填写百分比</v>
      </c>
    </row>
    <row r="43" spans="1:10" ht="51">
      <c r="A43" s="89" t="str">
        <f ca="1">Declaration!B61</f>
        <v>7) 您是否识别出为贵公司供应链供应 3TG 的所有冶炼厂？ (*)</v>
      </c>
      <c r="B43" s="92"/>
      <c r="C43" s="92"/>
      <c r="D43" s="96"/>
      <c r="E43" s="20" t="s">
        <v>781</v>
      </c>
      <c r="F43" s="93"/>
    </row>
    <row r="44" spans="1:10" ht="51.75">
      <c r="A44" s="90" t="str">
        <f ca="1">Declaration!B62</f>
        <v>钽</v>
      </c>
      <c r="B44" s="89">
        <f>IF(AND($B$14="Yes",$B$19="Yes"),Declaration!D62,0)</f>
        <v>0</v>
      </c>
      <c r="C44" s="89" t="str">
        <f ca="1">IF(H44=1,J44,I44)</f>
        <v>填写</v>
      </c>
      <c r="D44" s="260" t="str">
        <f>IF(H44=1,"Click here to answer question 7 for Tantalum","")</f>
        <v/>
      </c>
      <c r="E44" s="20" t="s">
        <v>1269</v>
      </c>
      <c r="F44" s="94">
        <f>F24</f>
        <v>0</v>
      </c>
      <c r="G44" s="70">
        <f>IF(B44=0,1,0)</f>
        <v>1</v>
      </c>
      <c r="H44" s="71">
        <f>F44*G44</f>
        <v>0</v>
      </c>
      <c r="I44" s="147" t="str">
        <f ca="1">OFFSET(L!$C$1,MATCH("Checker"&amp;"Comp",L!$A:$A,0)-1,SL,,)</f>
        <v>填写</v>
      </c>
      <c r="J44" s="19" t="str">
        <f ca="1">OFFSET(L!$C$1,MATCH("Checker"&amp;ADDRESS(ROW(),COLUMN(),4),L!$A:$A,0)-1,SL,,)</f>
        <v>在“申报”选项卡 D56 单元格中，申报是否在此调查回答里的申报产品范围下方提供了所有冶炼厂名称</v>
      </c>
    </row>
    <row r="45" spans="1:10" ht="51.75">
      <c r="A45" s="90" t="str">
        <f ca="1">Declaration!B63</f>
        <v>锡(*)</v>
      </c>
      <c r="B45" s="89" t="str">
        <f>IF(AND($B$15="Yes",$B$20="Yes"),Declaration!D63,0)</f>
        <v>Yes</v>
      </c>
      <c r="C45" s="89" t="str">
        <f ca="1">IF(H45=1,J45,I45)</f>
        <v>填写</v>
      </c>
      <c r="D45" s="260" t="str">
        <f>IF(H45=1,"Click here to answer question 7 for Tin","")</f>
        <v/>
      </c>
      <c r="E45" s="20" t="s">
        <v>1269</v>
      </c>
      <c r="F45" s="94">
        <f>F25</f>
        <v>1</v>
      </c>
      <c r="G45" s="70">
        <f>IF(B45=0,1,0)</f>
        <v>0</v>
      </c>
      <c r="H45" s="71">
        <f>F45*G45</f>
        <v>0</v>
      </c>
      <c r="I45" s="147" t="str">
        <f ca="1">OFFSET(L!$C$1,MATCH("Checker"&amp;"Comp",L!$A:$A,0)-1,SL,,)</f>
        <v>填写</v>
      </c>
      <c r="J45" s="19" t="str">
        <f ca="1">OFFSET(L!$C$1,MATCH("Checker"&amp;ADDRESS(ROW(),COLUMN(),4),L!$A:$A,0)-1,SL,,)</f>
        <v>在“申报”选项卡 D57 单元格中，申报是否在此调查回答里的申报产品范围下方提供了所有冶炼厂名称</v>
      </c>
    </row>
    <row r="46" spans="1:10" ht="51.75">
      <c r="A46" s="90" t="str">
        <f ca="1">Declaration!B64</f>
        <v>金</v>
      </c>
      <c r="B46" s="89">
        <f>IF(AND($B$16="Yes",$B$21="Yes"),Declaration!D64,0)</f>
        <v>0</v>
      </c>
      <c r="C46" s="89" t="str">
        <f ca="1">IF(H46=1,J46,I46)</f>
        <v>填写</v>
      </c>
      <c r="D46" s="260" t="str">
        <f>IF(H46=1,"Click here to answer question 7 for Gold","")</f>
        <v/>
      </c>
      <c r="E46" s="20" t="s">
        <v>1269</v>
      </c>
      <c r="F46" s="94">
        <f>F26</f>
        <v>0</v>
      </c>
      <c r="G46" s="70">
        <f>IF(B46=0,1,0)</f>
        <v>1</v>
      </c>
      <c r="H46" s="71">
        <f>F46*G46</f>
        <v>0</v>
      </c>
      <c r="I46" s="147" t="str">
        <f ca="1">OFFSET(L!$C$1,MATCH("Checker"&amp;"Comp",L!$A:$A,0)-1,SL,,)</f>
        <v>填写</v>
      </c>
      <c r="J46" s="19" t="str">
        <f ca="1">OFFSET(L!$C$1,MATCH("Checker"&amp;ADDRESS(ROW(),COLUMN(),4),L!$A:$A,0)-1,SL,,)</f>
        <v>在“申报”选项卡 D58 单元格中，申报是否在此调查回答里的申报产品范围下方提供了所有冶炼厂名称</v>
      </c>
    </row>
    <row r="47" spans="1:10" ht="51.75">
      <c r="A47" s="90" t="str">
        <f ca="1">Declaration!B65</f>
        <v>钨</v>
      </c>
      <c r="B47" s="89">
        <f>IF(AND($B$17="Yes",$B$22="Yes"),Declaration!D65,0)</f>
        <v>0</v>
      </c>
      <c r="C47" s="89" t="str">
        <f ca="1">IF(H47=1,J47,I47)</f>
        <v>填写</v>
      </c>
      <c r="D47" s="260" t="str">
        <f>IF(H47=1,"Click here to answer question 7 for Tungsten","")</f>
        <v/>
      </c>
      <c r="E47" s="20" t="s">
        <v>1269</v>
      </c>
      <c r="F47" s="94">
        <f>F27</f>
        <v>0</v>
      </c>
      <c r="G47" s="70">
        <f>IF(B47=0,1,0)</f>
        <v>1</v>
      </c>
      <c r="H47" s="71">
        <f>F47*G47</f>
        <v>0</v>
      </c>
      <c r="I47" s="147" t="str">
        <f ca="1">OFFSET(L!$C$1,MATCH("Checker"&amp;"Comp",L!$A:$A,0)-1,SL,,)</f>
        <v>填写</v>
      </c>
      <c r="J47" s="19" t="str">
        <f ca="1">OFFSET(L!$C$1,MATCH("Checker"&amp;ADDRESS(ROW(),COLUMN(),4),L!$A:$A,0)-1,SL,,)</f>
        <v>在“申报”选项卡 D59 单元格中，申报是否在此调查回答里的申报产品范围下方提供了所有冶炼厂名称</v>
      </c>
    </row>
    <row r="48" spans="1:10" ht="63.75">
      <c r="A48" s="89" t="str">
        <f ca="1">Declaration!B67</f>
        <v>8) 贵公司收到的所有适用冶炼厂信息是否已在此申报中报告？ (*)</v>
      </c>
      <c r="B48" s="92"/>
      <c r="C48" s="92"/>
      <c r="D48" s="96"/>
      <c r="E48" s="20" t="s">
        <v>782</v>
      </c>
      <c r="F48" s="93"/>
    </row>
    <row r="49" spans="1:10" ht="39">
      <c r="A49" s="90" t="str">
        <f ca="1">Declaration!B68</f>
        <v>钽</v>
      </c>
      <c r="B49" s="89">
        <f>IF(AND($B$14="Yes",$B$19="Yes"),Declaration!D68,0)</f>
        <v>0</v>
      </c>
      <c r="C49" s="89" t="str">
        <f ca="1">IF(H49=1,J49,I49)</f>
        <v>填写</v>
      </c>
      <c r="D49" s="261" t="str">
        <f>IF(H49=1,"Click here to answer question 8 for Tantalum","")</f>
        <v/>
      </c>
      <c r="E49" s="20" t="s">
        <v>780</v>
      </c>
      <c r="F49" s="94">
        <f>F24</f>
        <v>0</v>
      </c>
      <c r="G49" s="70">
        <f>IF(B49=0,1,0)</f>
        <v>1</v>
      </c>
      <c r="H49" s="71">
        <f>F49*G49</f>
        <v>0</v>
      </c>
      <c r="I49" s="147" t="str">
        <f ca="1">OFFSET(L!$C$1,MATCH("Checker"&amp;"Comp",L!$A:$A,0)-1,SL,,)</f>
        <v>填写</v>
      </c>
      <c r="J49" s="19" t="str">
        <f ca="1">OFFSET(L!$C$1,MATCH("Checker"&amp;ADDRESS(ROW(),COLUMN(),4),L!$A:$A,0)-1,SL,,)</f>
        <v>在“申报”选项卡 D62 单元格中，申报是否已提供所有适用钽冶炼厂信息</v>
      </c>
    </row>
    <row r="50" spans="1:10" ht="39">
      <c r="A50" s="90" t="str">
        <f ca="1">Declaration!B69</f>
        <v>锡(*)</v>
      </c>
      <c r="B50" s="89" t="str">
        <f>IF(AND($B$15="Yes",$B$20="Yes"),Declaration!D69,0)</f>
        <v>Yes</v>
      </c>
      <c r="C50" s="89" t="str">
        <f ca="1">IF(H50=1,J50,I50)</f>
        <v>填写</v>
      </c>
      <c r="D50" s="261" t="str">
        <f>IF(H50=1,"Click here to answer question 8 for Tin","")</f>
        <v/>
      </c>
      <c r="E50" s="20" t="s">
        <v>780</v>
      </c>
      <c r="F50" s="94">
        <f>F25</f>
        <v>1</v>
      </c>
      <c r="G50" s="70">
        <f>IF(B50=0,1,0)</f>
        <v>0</v>
      </c>
      <c r="H50" s="71">
        <f>F50*G50</f>
        <v>0</v>
      </c>
      <c r="I50" s="147" t="str">
        <f ca="1">OFFSET(L!$C$1,MATCH("Checker"&amp;"Comp",L!$A:$A,0)-1,SL,,)</f>
        <v>填写</v>
      </c>
      <c r="J50" s="19" t="str">
        <f ca="1">OFFSET(L!$C$1,MATCH("Checker"&amp;ADDRESS(ROW(),COLUMN(),4),L!$A:$A,0)-1,SL,,)</f>
        <v>在“申报”选项卡 D63 单元格中，申报是否已提供所有适用锡冶炼厂信息</v>
      </c>
    </row>
    <row r="51" spans="1:10" ht="39">
      <c r="A51" s="90" t="str">
        <f ca="1">Declaration!B70</f>
        <v>金</v>
      </c>
      <c r="B51" s="89">
        <f>IF(AND($B$16="Yes",$B$21="Yes"),Declaration!D70,0)</f>
        <v>0</v>
      </c>
      <c r="C51" s="89" t="str">
        <f ca="1">IF(H51=1,J51,I51)</f>
        <v>填写</v>
      </c>
      <c r="D51" s="261" t="str">
        <f>IF(H51=1,"Click here to answer question 8 for Gold","")</f>
        <v/>
      </c>
      <c r="E51" s="20" t="s">
        <v>780</v>
      </c>
      <c r="F51" s="94">
        <f>F26</f>
        <v>0</v>
      </c>
      <c r="G51" s="70">
        <f>IF(B51=0,1,0)</f>
        <v>1</v>
      </c>
      <c r="H51" s="71">
        <f>F51*G51</f>
        <v>0</v>
      </c>
      <c r="I51" s="147" t="str">
        <f ca="1">OFFSET(L!$C$1,MATCH("Checker"&amp;"Comp",L!$A:$A,0)-1,SL,,)</f>
        <v>填写</v>
      </c>
      <c r="J51" s="19" t="str">
        <f ca="1">OFFSET(L!$C$1,MATCH("Checker"&amp;ADDRESS(ROW(),COLUMN(),4),L!$A:$A,0)-1,SL,,)</f>
        <v>在“申报”选项卡 D64 单元格中，申报是否已提供所有适用金冶炼厂信息</v>
      </c>
    </row>
    <row r="52" spans="1:10" ht="39">
      <c r="A52" s="90" t="str">
        <f ca="1">Declaration!B71</f>
        <v>钨</v>
      </c>
      <c r="B52" s="89">
        <f>IF(AND($B$17="Yes",$B$22="Yes"),Declaration!D71,0)</f>
        <v>0</v>
      </c>
      <c r="C52" s="89" t="str">
        <f ca="1">IF(H52=1,J52,I52)</f>
        <v>填写</v>
      </c>
      <c r="D52" s="261" t="str">
        <f>IF(H52=1,"Click here to answer question 8 for Tungsten","")</f>
        <v/>
      </c>
      <c r="E52" s="20" t="s">
        <v>780</v>
      </c>
      <c r="F52" s="94">
        <f>F27</f>
        <v>0</v>
      </c>
      <c r="G52" s="70">
        <f>IF(B52=0,1,0)</f>
        <v>1</v>
      </c>
      <c r="H52" s="71">
        <f>F52*G52</f>
        <v>0</v>
      </c>
      <c r="I52" s="147" t="str">
        <f ca="1">OFFSET(L!$C$1,MATCH("Checker"&amp;"Comp",L!$A:$A,0)-1,SL,,)</f>
        <v>填写</v>
      </c>
      <c r="J52" s="19" t="str">
        <f ca="1">OFFSET(L!$C$1,MATCH("Checker"&amp;ADDRESS(ROW(),COLUMN(),4),L!$A:$A,0)-1,SL,,)</f>
        <v>在“申报”选项卡 D65 单元格中，申报是否已提供所有适用钨冶炼厂信息</v>
      </c>
    </row>
    <row r="53" spans="1:10" ht="25.5">
      <c r="A53" s="89" t="str">
        <f ca="1">Declaration!B74</f>
        <v>问题</v>
      </c>
      <c r="B53" s="92"/>
      <c r="C53" s="92"/>
      <c r="D53" s="96"/>
      <c r="E53" s="20" t="s">
        <v>428</v>
      </c>
      <c r="F53" s="93"/>
      <c r="G53" s="93"/>
      <c r="H53" s="93"/>
    </row>
    <row r="54" spans="1:10" ht="39">
      <c r="A54" s="89" t="str">
        <f ca="1">Declaration!B75</f>
        <v>A. 贵公司是否已制定负责任矿产采购政策？ (*)</v>
      </c>
      <c r="B54" s="89" t="str">
        <f>Declaration!D75</f>
        <v>Yes</v>
      </c>
      <c r="C54" s="89" t="str">
        <f t="shared" ref="C54:C60" ca="1" si="10">IF(H54=1,J54,I54)</f>
        <v>填写</v>
      </c>
      <c r="D54" s="95" t="str">
        <f>IF(H54=1,"Click here to answer question (A)","")</f>
        <v/>
      </c>
      <c r="E54" s="20" t="s">
        <v>1273</v>
      </c>
      <c r="F54" s="94">
        <f>IF(SUM(F$24:F$27)=0,0,1)</f>
        <v>1</v>
      </c>
      <c r="G54" s="70">
        <f>IF(B54=0,1,0)</f>
        <v>0</v>
      </c>
      <c r="H54" s="71">
        <f t="shared" ref="H54:H60" si="11">F54*G54</f>
        <v>0</v>
      </c>
      <c r="I54" s="147" t="str">
        <f ca="1">OFFSET(L!$C$1,MATCH("Checker"&amp;"Comp",L!$A:$A,0)-1,SL,,)</f>
        <v>填写</v>
      </c>
      <c r="J54" s="19" t="str">
        <f ca="1">OFFSET(L!$C$1,MATCH("Checker"&amp;ADDRESS(ROW(),COLUMN(),4),L!$A:$A,0)-1,SL,,)</f>
        <v>在“申报”选项卡 D75 单元格中，回答贵公司是否制定了负责任矿物采购政策</v>
      </c>
    </row>
    <row r="55" spans="1:10" ht="54.75" customHeight="1">
      <c r="A55" s="89" t="str">
        <f ca="1">Declaration!B77</f>
        <v>B. 贵公司的负责任矿产采购政策是否公开发布于贵公司网页上？（备注 - 如果是，请在注释字段中注明 URL。） (*)</v>
      </c>
      <c r="B55" s="89" t="str">
        <f>Declaration!D77</f>
        <v>Yes</v>
      </c>
      <c r="C55" s="89" t="str">
        <f t="shared" ca="1" si="10"/>
        <v>填写</v>
      </c>
      <c r="D55" s="95" t="str">
        <f>IF(H55=1,"Click here to answer question (B)","")</f>
        <v/>
      </c>
      <c r="E55" s="20" t="s">
        <v>1273</v>
      </c>
      <c r="F55" s="94">
        <f t="shared" ref="F55" si="12">F$54</f>
        <v>1</v>
      </c>
      <c r="G55" s="70">
        <f>IF(B55=0,1,0)</f>
        <v>0</v>
      </c>
      <c r="H55" s="71">
        <f t="shared" si="11"/>
        <v>0</v>
      </c>
      <c r="I55" s="147" t="str">
        <f ca="1">OFFSET(L!$C$1,MATCH("Checker"&amp;"Comp",L!$A:$A,0)-1,SL,,)</f>
        <v>填写</v>
      </c>
      <c r="J55" s="19" t="str">
        <f ca="1">OFFSET(L!$C$1,MATCH("Checker"&amp;ADDRESS(ROW(),COLUMN(),4),L!$A:$A,0)-1,SL,,)</f>
        <v>在“申报”选项卡 D77 单元格中，回答贵公司是否在贵公司的网站上公开发布_x000D_
负责任矿产采购政策</v>
      </c>
    </row>
    <row r="56" spans="1:10" ht="38.450000000000003" customHeight="1">
      <c r="A56" s="89" t="s">
        <v>3</v>
      </c>
      <c r="B56" s="89" t="str">
        <f>Declaration!G77</f>
        <v>www.uniforcemetal.com.tw</v>
      </c>
      <c r="C56" s="89" t="str">
        <f t="shared" ca="1" si="10"/>
        <v>填写</v>
      </c>
      <c r="D56" s="95" t="str">
        <f>IF(H56=1,"Click here to specify URL for question (B)","")</f>
        <v/>
      </c>
      <c r="E56" s="20"/>
      <c r="F56" s="94">
        <f>IF(AND(F55=1,B55="Yes"),1,0)</f>
        <v>1</v>
      </c>
      <c r="G56" s="70">
        <f>IF(LEN(B56)&gt;1,0,1)</f>
        <v>0</v>
      </c>
      <c r="H56" s="71">
        <f t="shared" si="11"/>
        <v>0</v>
      </c>
      <c r="I56" s="147" t="str">
        <f ca="1">OFFSET(L!$C$1,MATCH("Checker"&amp;"Comp",L!$A:$A,0)-1,SL,,)</f>
        <v>填写</v>
      </c>
      <c r="J56" s="140" t="str">
        <f ca="1">OFFSET(L!$C$1,MATCH("Checker"&amp;ADDRESS(ROW(),COLUMN(),4),L!$A:$A,0)-1,SL,,)</f>
        <v xml:space="preserve">如果问题 B 的答案为“是”，则请在“申报”工作表 G77 单元格中输入 URL。URL 的格式应为“www.companyname.com” </v>
      </c>
    </row>
    <row r="57" spans="1:10" ht="39">
      <c r="A57" s="89" t="str">
        <f ca="1">Declaration!B79</f>
        <v>C. 您是否要求您的直接供应商从其尽职调查实践已被被独立第三方审核机构验证过的冶炼厂采购 3TG？  (*)</v>
      </c>
      <c r="B57" s="89" t="str">
        <f>Declaration!D79</f>
        <v>Yes</v>
      </c>
      <c r="C57" s="89" t="str">
        <f t="shared" ca="1" si="10"/>
        <v>填写</v>
      </c>
      <c r="D57" s="95" t="str">
        <f>IF(H57=1,"Click here to answer question (C)","")</f>
        <v/>
      </c>
      <c r="E57" s="20" t="s">
        <v>1273</v>
      </c>
      <c r="F57" s="94">
        <f>F$54</f>
        <v>1</v>
      </c>
      <c r="G57" s="70">
        <f>IF(B57=0,1,0)</f>
        <v>0</v>
      </c>
      <c r="H57" s="71">
        <f t="shared" si="11"/>
        <v>0</v>
      </c>
      <c r="I57" s="147" t="str">
        <f ca="1">OFFSET(L!$C$1,MATCH("Checker"&amp;"Comp",L!$A:$A,0)-1,SL,,)</f>
        <v>填写</v>
      </c>
      <c r="J57" s="19"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39">
      <c r="A58" s="89" t="str">
        <f ca="1">Declaration!B81</f>
        <v>D. 贵公司是否已实施负责任矿产采购的尽职调查措施？ (*)</v>
      </c>
      <c r="B58" s="89" t="str">
        <f>Declaration!D81</f>
        <v>Yes</v>
      </c>
      <c r="C58" s="89" t="str">
        <f t="shared" ca="1" si="10"/>
        <v>填写</v>
      </c>
      <c r="D58" s="95" t="str">
        <f>IF(H58=1,"Click here to answer question (D)","")</f>
        <v/>
      </c>
      <c r="E58" s="20" t="s">
        <v>1273</v>
      </c>
      <c r="F58" s="94">
        <f>F$54</f>
        <v>1</v>
      </c>
      <c r="G58" s="70">
        <f>IF(B58=0,1,0)</f>
        <v>0</v>
      </c>
      <c r="H58" s="71">
        <f t="shared" si="11"/>
        <v>0</v>
      </c>
      <c r="I58" s="147" t="str">
        <f ca="1">OFFSET(L!$C$1,MATCH("Checker"&amp;"Comp",L!$A:$A,0)-1,SL,,)</f>
        <v>填写</v>
      </c>
      <c r="J58" s="19" t="str">
        <f ca="1">OFFSET(L!$C$1,MATCH("Checker"&amp;ADDRESS(ROW(),COLUMN(),4),L!$A:$A,0)-1,SL,,)</f>
        <v>在“申报”选项卡 D81 单元格中，回答贵公司是否已实施负责任采购尽职调查措施</v>
      </c>
    </row>
    <row r="59" spans="1:10" ht="39">
      <c r="A59" s="89" t="str">
        <f ca="1">Declaration!B83</f>
        <v>E. 贵公司是否开展了相关供应商的冲突矿产调查？ (*)</v>
      </c>
      <c r="B59" s="89" t="str">
        <f>Declaration!D83</f>
        <v>Yes, in conformance with IPC1755 (e.g., CMRT)</v>
      </c>
      <c r="C59" s="89" t="str">
        <f t="shared" ca="1" si="10"/>
        <v>填写</v>
      </c>
      <c r="D59" s="95" t="str">
        <f>IF(H59=1,"Click here to answer question (E)","")</f>
        <v/>
      </c>
      <c r="E59" s="20" t="s">
        <v>1273</v>
      </c>
      <c r="F59" s="94">
        <f>F$54</f>
        <v>1</v>
      </c>
      <c r="G59" s="70">
        <f>IF(B59=0,1,0)</f>
        <v>0</v>
      </c>
      <c r="H59" s="71">
        <f t="shared" si="11"/>
        <v>0</v>
      </c>
      <c r="I59" s="147" t="str">
        <f ca="1">OFFSET(L!$C$1,MATCH("Checker"&amp;"Comp",L!$A:$A,0)-1,SL,,)</f>
        <v>填写</v>
      </c>
      <c r="J59" s="19" t="str">
        <f ca="1">OFFSET(L!$C$1,MATCH("Checker"&amp;ADDRESS(ROW(),COLUMN(),4),L!$A:$A,0)-1,SL,,)</f>
        <v>在“申报”选项卡 D83 单元格中，回答贵公司是否要求供应商填写此“冲突矿产报告模板”</v>
      </c>
    </row>
    <row r="60" spans="1:10" ht="39">
      <c r="A60" s="89" t="str">
        <f ca="1">Declaration!B85</f>
        <v>F. 贵公司是否根据公司期望来审查供应商提交的尽职调查信息？ (*)</v>
      </c>
      <c r="B60" s="89" t="str">
        <f>Declaration!D85</f>
        <v>Yes</v>
      </c>
      <c r="C60" s="89" t="str">
        <f t="shared" ca="1" si="10"/>
        <v>填写</v>
      </c>
      <c r="D60" s="95" t="str">
        <f>IF(H60=1,"Click here to answer question (F)","")</f>
        <v/>
      </c>
      <c r="E60" s="20" t="s">
        <v>1273</v>
      </c>
      <c r="F60" s="94">
        <f>F$54</f>
        <v>1</v>
      </c>
      <c r="G60" s="70">
        <f>IF(B60=0,1,0)</f>
        <v>0</v>
      </c>
      <c r="H60" s="71">
        <f t="shared" si="11"/>
        <v>0</v>
      </c>
      <c r="I60" s="147" t="str">
        <f ca="1">OFFSET(L!$C$1,MATCH("Checker"&amp;"Comp",L!$A:$A,0)-1,SL,,)</f>
        <v>填写</v>
      </c>
      <c r="J60" s="19" t="str">
        <f ca="1">OFFSET(L!$C$1,MATCH("Checker"&amp;ADDRESS(ROW(),COLUMN(),4),L!$A:$A,0)-1,SL,,)</f>
        <v>在“申报”选项卡 D85 单元格中，回答贵公司是否根据贵公司的期望来验证供应商的回答</v>
      </c>
    </row>
    <row r="61" spans="1:10" ht="15" hidden="1">
      <c r="A61" s="89"/>
      <c r="B61" s="89"/>
      <c r="C61" s="89"/>
      <c r="D61" s="95"/>
      <c r="E61" s="20"/>
      <c r="F61" s="94"/>
      <c r="G61" s="70"/>
      <c r="H61" s="71"/>
      <c r="I61" s="147"/>
    </row>
    <row r="62" spans="1:10" ht="39">
      <c r="A62" s="89" t="str">
        <f ca="1">Declaration!B87</f>
        <v>G. 贵公司的验证程序是否包括纠正措施管理？ (*)</v>
      </c>
      <c r="B62" s="89" t="str">
        <f>Declaration!D87</f>
        <v>Yes</v>
      </c>
      <c r="C62" s="89" t="str">
        <f t="shared" ref="C62:C68" ca="1" si="13">IF(H62=1,J62,I62)</f>
        <v>填写</v>
      </c>
      <c r="D62" s="95" t="str">
        <f>IF(H62=1,"Click here to answer question (G)","")</f>
        <v/>
      </c>
      <c r="E62" s="20" t="s">
        <v>1273</v>
      </c>
      <c r="F62" s="94">
        <f>F$54</f>
        <v>1</v>
      </c>
      <c r="G62" s="70">
        <f>IF(B62=0,1,0)</f>
        <v>0</v>
      </c>
      <c r="H62" s="71">
        <f t="shared" ref="H62:H69" si="14">F62*G62</f>
        <v>0</v>
      </c>
      <c r="I62" s="147" t="str">
        <f ca="1">OFFSET(L!$C$1,MATCH("Checker"&amp;"Comp",L!$A:$A,0)-1,SL,,)</f>
        <v>填写</v>
      </c>
      <c r="J62" s="19" t="str">
        <f ca="1">OFFSET(L!$C$1,MATCH("Checker"&amp;ADDRESS(ROW(),COLUMN(),4),L!$A:$A,0)-1,SL,,)</f>
        <v>在“申报”选项卡 D87 单元格中，回答贵公司的验证流程是否包括纠正措施管理</v>
      </c>
    </row>
    <row r="63" spans="1:10" ht="39">
      <c r="A63" s="89" t="str">
        <f ca="1">Declaration!B89</f>
        <v>H. 贵公司是否需要提交年度冲突矿产披露？ (*)</v>
      </c>
      <c r="B63" s="89" t="str">
        <f>Declaration!D89</f>
        <v>No</v>
      </c>
      <c r="C63" s="89" t="str">
        <f t="shared" ca="1" si="13"/>
        <v>填写</v>
      </c>
      <c r="D63" s="95" t="str">
        <f>IF(H63=1,"Click here to answer question (H)","")</f>
        <v/>
      </c>
      <c r="E63" s="20" t="s">
        <v>1273</v>
      </c>
      <c r="F63" s="94">
        <f>F$54</f>
        <v>1</v>
      </c>
      <c r="G63" s="70">
        <f>IF(B63=0,1,0)</f>
        <v>0</v>
      </c>
      <c r="H63" s="71">
        <f t="shared" si="14"/>
        <v>0</v>
      </c>
      <c r="I63" s="147" t="str">
        <f ca="1">OFFSET(L!$C$1,MATCH("Checker"&amp;"Comp",L!$A:$A,0)-1,SL,,)</f>
        <v>填写</v>
      </c>
      <c r="J63" s="19" t="str">
        <f ca="1">OFFSET(L!$C$1,MATCH("Checker"&amp;ADDRESS(ROW(),COLUMN(),4),L!$A:$A,0)-1,SL,,)</f>
        <v>在“申报”选项卡 D89
单元格中，回答贵公司是否需要遵守 SEC 披露要求、欧盟条例
或者两者均需遵守</v>
      </c>
    </row>
    <row r="64" spans="1:10" ht="39">
      <c r="A64" s="89" t="s">
        <v>1266</v>
      </c>
      <c r="B64" s="89" t="str">
        <f ca="1">IF(G64=1,"No products or item numbers listed","One or more product / item numbers have been provided")</f>
        <v>One or more product / item numbers have been provided</v>
      </c>
      <c r="C64" s="89" t="str">
        <f t="shared" ca="1" si="13"/>
        <v>填写</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填写</v>
      </c>
      <c r="J64" s="19" t="str">
        <f ca="1">OFFSET(L!$C$1,MATCH("Checker"&amp;ADDRESS(ROW(),COLUMN(),4),L!$A:$A,0)-1,SL,,)</f>
        <v>如果合适，提供此申报所适用的一个或多个产品或项目编号。从“申报”选项卡 6H1 单元格中，选择超链接进入“产品列表”选项卡</v>
      </c>
    </row>
    <row r="65" spans="1:12" ht="39">
      <c r="A65" s="89" t="s">
        <v>14996</v>
      </c>
      <c r="B65" s="89"/>
      <c r="C65" s="89" t="str">
        <f t="shared" ca="1" si="13"/>
        <v>填写</v>
      </c>
      <c r="D65" s="95" t="str">
        <f ca="1">IF(H65=0,"","Click here to provide smelter information")</f>
        <v/>
      </c>
      <c r="E65" s="20" t="s">
        <v>1273</v>
      </c>
      <c r="F65" s="94">
        <f>F24</f>
        <v>0</v>
      </c>
      <c r="G65" s="70">
        <f ca="1">IF(AND(COUNTIF(SmelterIdetifiedForMetal,"Tantalum")&gt;0,COUNTIF('Smelter List'!AB$5:AB$2504,"Tantalum?*")&gt;0),0,1)</f>
        <v>1</v>
      </c>
      <c r="H65" s="71">
        <f t="shared" ca="1" si="14"/>
        <v>0</v>
      </c>
      <c r="I65" s="147" t="str">
        <f ca="1">OFFSET(L!$C$1,MATCH("Checker"&amp;"Comp",L!$A:$A,0)-1,SL,,)</f>
        <v>填写</v>
      </c>
      <c r="J65" s="19" t="str">
        <f ca="1">OFFSET(L!$C$1,MATCH("Checker"&amp;ADDRESS(ROW(),COLUMN(),4),L!$A:$A,0)-1,SL,,)</f>
        <v>在“冶炼厂目录”选项卡中，提供向供应链提供材料的钽冶炼厂列表</v>
      </c>
      <c r="K65" s="154">
        <f>IF(H14+H19&gt;0,1,0)</f>
        <v>0</v>
      </c>
      <c r="L65" s="19" t="e">
        <f ca="1">OFFSET(L!$C$1,MATCH("Checker"&amp;ADDRESS(ROW(),COLUMN(),4),L!$A:$A,0)-1,SL,,)</f>
        <v>#N/A</v>
      </c>
    </row>
    <row r="66" spans="1:12" ht="39">
      <c r="A66" s="89" t="s">
        <v>1806</v>
      </c>
      <c r="B66" s="89"/>
      <c r="C66" s="89" t="str">
        <f t="shared" ca="1" si="13"/>
        <v>填写</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填写</v>
      </c>
      <c r="J66" s="19" t="str">
        <f ca="1">OFFSET(L!$C$1,MATCH("Checker"&amp;ADDRESS(ROW(),COLUMN(),4),L!$A:$A,0)-1,SL,,)</f>
        <v>在“冶炼厂目录”选项卡中，提供向供应链提供材料的锡冶炼厂列表</v>
      </c>
      <c r="K66" s="154">
        <f>IF(H15+H20&gt;0,1,0)</f>
        <v>0</v>
      </c>
      <c r="L66" s="19" t="e">
        <f ca="1">OFFSET(L!$C$1,MATCH("Checker"&amp;ADDRESS(ROW(),COLUMN(),4),L!$A:$A,0)-1,SL,,)</f>
        <v>#N/A</v>
      </c>
    </row>
    <row r="67" spans="1:12" ht="39">
      <c r="A67" s="89" t="s">
        <v>1807</v>
      </c>
      <c r="B67" s="89"/>
      <c r="C67" s="89" t="str">
        <f t="shared" ca="1" si="13"/>
        <v>填写</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填写</v>
      </c>
      <c r="J67" s="19" t="str">
        <f ca="1">OFFSET(L!$C$1,MATCH("Checker"&amp;ADDRESS(ROW(),COLUMN(),4),L!$A:$A,0)-1,SL,,)</f>
        <v>在“冶炼厂目录”选项卡中，提供向供应链提供材料的金冶炼厂列表</v>
      </c>
      <c r="K67" s="154">
        <f>IF(H16+H21&gt;0,1,0)</f>
        <v>0</v>
      </c>
      <c r="L67" s="19" t="e">
        <f ca="1">OFFSET(L!$C$1,MATCH("Checker"&amp;ADDRESS(ROW(),COLUMN(),4),L!$A:$A,0)-1,SL,,)</f>
        <v>#N/A</v>
      </c>
    </row>
    <row r="68" spans="1:12" ht="39">
      <c r="A68" s="89" t="s">
        <v>1808</v>
      </c>
      <c r="B68" s="89"/>
      <c r="C68" s="89" t="str">
        <f t="shared" ca="1" si="13"/>
        <v>填写</v>
      </c>
      <c r="D68" s="95" t="str">
        <f ca="1">IF(H68=0,"","Click here to provide smelter information")</f>
        <v/>
      </c>
      <c r="E68" s="20" t="s">
        <v>780</v>
      </c>
      <c r="F68" s="94">
        <f>F27</f>
        <v>0</v>
      </c>
      <c r="G68" s="70">
        <f ca="1">IF(AND(COUNTIF(SmelterIdetifiedForMetal,"Tungsten")&gt;0,COUNTIF('Smelter List'!AB$5:AB$2504,"Tungsten?*")&gt;0),0,1)</f>
        <v>1</v>
      </c>
      <c r="H68" s="71">
        <f t="shared" ca="1" si="14"/>
        <v>0</v>
      </c>
      <c r="I68" s="147" t="str">
        <f ca="1">OFFSET(L!$C$1,MATCH("Checker"&amp;"Comp",L!$A:$A,0)-1,SL,,)</f>
        <v>填写</v>
      </c>
      <c r="J68" s="19" t="str">
        <f ca="1">OFFSET(L!$C$1,MATCH("Checker"&amp;ADDRESS(ROW(),COLUMN(),4),L!$A:$A,0)-1,SL,,)</f>
        <v>在“冶炼厂目录”选项卡中，提供向供应链提供材料的钨冶炼厂列表</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填写</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 xml:space="preserve">如果“申报”工作表上选择的报告层面为“产品（或产品列表）”，才需要填写此项。 </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回复方的产品编号 (*)</v>
      </c>
      <c r="C5" s="132" t="str">
        <f ca="1">OFFSET(L!$C$1,MATCH("Product List"&amp;ADDRESS(ROW(),COLUMN(),4),L!$A:$A,0)-1,SL,,)</f>
        <v>回复方的产品名称</v>
      </c>
      <c r="D5" s="72" t="str">
        <f ca="1">OFFSET(L!$C$1,MATCH("Product List"&amp;ADDRESS(ROW(),COLUMN(),4),L!$A:$A,0)-1,SL,,)</f>
        <v>注释</v>
      </c>
      <c r="E5" s="24"/>
      <c r="F5"/>
    </row>
    <row r="6" spans="1:6" ht="16.5">
      <c r="A6" s="128"/>
      <c r="B6" s="274" t="s">
        <v>15826</v>
      </c>
      <c r="C6" s="399" t="s">
        <v>15832</v>
      </c>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Initiative。保留所有权利。</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25.5">
      <c r="A4" s="191" t="str">
        <f ca="1">OFFSET(L!$C$1,MATCH("Smelter Look-up"&amp;ADDRESS(ROW(),COLUMN(),4),L!$A:$A,0)-1,SL,,)</f>
        <v>金属</v>
      </c>
      <c r="B4" s="191" t="str">
        <f ca="1">OFFSET(L!$C$1,MATCH("Smelter Look-up"&amp;ADDRESS(ROW(),COLUMN(),4),L!$A:$A,0)-1,SL,,)</f>
        <v>冶炼厂查找 (*)</v>
      </c>
      <c r="C4" s="191" t="str">
        <f ca="1">OFFSET(L!$C$1,MATCH("Smelter Look-up"&amp;ADDRESS(ROW(),COLUMN(),4),L!$A:$A,0)-1,SL,,)</f>
        <v>标准冶炼厂名称</v>
      </c>
      <c r="D4" s="191" t="str">
        <f ca="1">OFFSET(L!$C$1,MATCH("Smelter Look-up"&amp;ADDRESS(ROW(),COLUMN(),4),L!$A:$A,0)-1,SL,,)</f>
        <v>冶炼厂地址：国家或地区</v>
      </c>
      <c r="E4" s="191" t="str">
        <f ca="1">OFFSET(L!$C$1,MATCH("Smelter Look-up"&amp;ADDRESS(ROW(),COLUMN(),4),L!$A:$A,0)-1,SL,,)</f>
        <v>冶炼厂 ID</v>
      </c>
      <c r="F4" s="191" t="str">
        <f ca="1">OFFSET(L!$C$1,MATCH("Smelter Look-up"&amp;ADDRESS(ROW(),COLUMN(),4),L!$A:$A,0)-1,SL,,)</f>
        <v>冶炼厂出处识别号</v>
      </c>
      <c r="G4" s="191" t="str">
        <f ca="1">OFFSET(L!$C$1,MATCH("Smelter Look-up"&amp;ADDRESS(ROW(),COLUMN(),4),L!$A:$A,0)-1,SL,,)</f>
        <v>冶炼厂所在街道</v>
      </c>
      <c r="H4" s="191" t="str">
        <f ca="1">OFFSET(L!$C$1,MATCH("Smelter Look-up"&amp;ADDRESS(ROW(),COLUMN(),4),L!$A:$A,0)-1,SL,,)</f>
        <v>冶炼厂所在城市</v>
      </c>
      <c r="I4" s="191" t="str">
        <f ca="1">OFFSET(L!$C$1,MATCH("Smelter Look-up"&amp;ADDRESS(ROW(),COLUMN(),4),L!$A:$A,0)-1,SL,,)</f>
        <v>冶炼厂地址：州/省</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84.7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30">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8.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4.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6.7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2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99">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10">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94.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0">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84.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85.2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9.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2.7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8.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4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7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56.7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27.75">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8.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42.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7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42.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28.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42">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6.7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8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99.2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99.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7.2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1.5">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30">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0">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8.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2.7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8.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1.5">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8.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8.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2.7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8.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7">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2.7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2.7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2.7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8.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71.2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具名範圍</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Admin</cp:lastModifiedBy>
  <cp:lastPrinted>2015-04-21T20:47:43Z</cp:lastPrinted>
  <dcterms:created xsi:type="dcterms:W3CDTF">2010-06-21T21:00:23Z</dcterms:created>
  <dcterms:modified xsi:type="dcterms:W3CDTF">2025-05-05T06:31:35Z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